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540" windowWidth="23655" windowHeight="9660"/>
  </bookViews>
  <sheets>
    <sheet name="Rekapitulace stavby" sheetId="1" r:id="rId1"/>
    <sheet name="1 - Přístavba výtahu" sheetId="2" r:id="rId2"/>
    <sheet name="2 - Vegetační úpravy" sheetId="3" r:id="rId3"/>
    <sheet name="3 - ZTI " sheetId="4" r:id="rId4"/>
    <sheet name="4 - ÚT" sheetId="5" r:id="rId5"/>
    <sheet name="5 - EL silnoproud" sheetId="6" r:id="rId6"/>
    <sheet name="6 - EL slaboproud" sheetId="7" r:id="rId7"/>
    <sheet name="7 - Vedlejší náklady" sheetId="8" r:id="rId8"/>
    <sheet name="Pokyny pro vyplnění" sheetId="9" r:id="rId9"/>
  </sheets>
  <definedNames>
    <definedName name="_xlnm._FilterDatabase" localSheetId="1" hidden="1">'1 - Přístavba výtahu'!$V$1:$V$567</definedName>
    <definedName name="_xlnm._FilterDatabase" localSheetId="2" hidden="1">'2 - Vegetační úpravy'!$C$77:$K$81</definedName>
    <definedName name="_xlnm._FilterDatabase" localSheetId="3" hidden="1">'3 - ZTI '!$C$80:$K$180</definedName>
    <definedName name="_xlnm._FilterDatabase" localSheetId="4" hidden="1">'4 - ÚT'!$C$79:$K$98</definedName>
    <definedName name="_xlnm._FilterDatabase" localSheetId="5" hidden="1">'5 - EL silnoproud'!$C$81:$K$142</definedName>
    <definedName name="_xlnm._FilterDatabase" localSheetId="6" hidden="1">'6 - EL slaboproud'!$C$79:$K$103</definedName>
    <definedName name="_xlnm._FilterDatabase" localSheetId="7" hidden="1">'7 - Vedlejší náklady'!$V$1:$V$106</definedName>
    <definedName name="_xlnm.Print_Titles" localSheetId="1">'1 - Přístavba výtahu'!$98:$98</definedName>
    <definedName name="_xlnm.Print_Titles" localSheetId="2">'2 - Vegetační úpravy'!$77:$77</definedName>
    <definedName name="_xlnm.Print_Titles" localSheetId="3">'3 - ZTI '!$80:$80</definedName>
    <definedName name="_xlnm.Print_Titles" localSheetId="4">'4 - ÚT'!$79:$79</definedName>
    <definedName name="_xlnm.Print_Titles" localSheetId="5">'5 - EL silnoproud'!$81:$81</definedName>
    <definedName name="_xlnm.Print_Titles" localSheetId="6">'6 - EL slaboproud'!$79:$79</definedName>
    <definedName name="_xlnm.Print_Titles" localSheetId="7">'7 - Vedlejší náklady'!$85:$85</definedName>
    <definedName name="_xlnm.Print_Titles" localSheetId="0">'Rekapitulace stavby'!$49:$49</definedName>
    <definedName name="_xlnm.Print_Area" localSheetId="1">'1 - Přístavba výtahu'!$C$4:$J$36,'1 - Přístavba výtahu'!$C$42:$J$80,'1 - Přístavba výtahu'!$C$86:$K$566</definedName>
    <definedName name="_xlnm.Print_Area" localSheetId="2">'2 - Vegetační úpravy'!$C$4:$J$36,'2 - Vegetační úpravy'!$C$42:$J$59,'2 - Vegetační úpravy'!$C$65:$K$81</definedName>
    <definedName name="_xlnm.Print_Area" localSheetId="3">'3 - ZTI '!$C$4:$J$36,'3 - ZTI '!$C$42:$J$62,'3 - ZTI '!$C$68:$K$180</definedName>
    <definedName name="_xlnm.Print_Area" localSheetId="4">'4 - ÚT'!$C$4:$J$36,'4 - ÚT'!$C$42:$J$61,'4 - ÚT'!$C$67:$K$98</definedName>
    <definedName name="_xlnm.Print_Area" localSheetId="5">'5 - EL silnoproud'!$C$4:$J$36,'5 - EL silnoproud'!$C$42:$J$63,'5 - EL silnoproud'!$C$69:$K$142</definedName>
    <definedName name="_xlnm.Print_Area" localSheetId="6">'6 - EL slaboproud'!$C$4:$J$36,'6 - EL slaboproud'!$C$42:$J$61,'6 - EL slaboproud'!$C$67:$K$103</definedName>
    <definedName name="_xlnm.Print_Area" localSheetId="7">'7 - Vedlejší náklady'!$C$4:$J$36,'7 - Vedlejší náklady'!$C$42:$J$67,'7 - Vedlejší náklady'!$C$73:$K$105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24519"/>
</workbook>
</file>

<file path=xl/calcChain.xml><?xml version="1.0" encoding="utf-8"?>
<calcChain xmlns="http://schemas.openxmlformats.org/spreadsheetml/2006/main">
  <c r="AY58" i="1"/>
  <c r="AX58"/>
  <c r="BI105" i="8"/>
  <c r="BH105"/>
  <c r="BG105"/>
  <c r="BF105"/>
  <c r="T105"/>
  <c r="T104" s="1"/>
  <c r="R105"/>
  <c r="R104" s="1"/>
  <c r="P105"/>
  <c r="P104" s="1"/>
  <c r="BK105"/>
  <c r="BK104" s="1"/>
  <c r="J104" s="1"/>
  <c r="J66" s="1"/>
  <c r="J105"/>
  <c r="BE105" s="1"/>
  <c r="BI103"/>
  <c r="BH103"/>
  <c r="BG103"/>
  <c r="BF103"/>
  <c r="T103"/>
  <c r="T102" s="1"/>
  <c r="R103"/>
  <c r="R102" s="1"/>
  <c r="P103"/>
  <c r="P102" s="1"/>
  <c r="BK103"/>
  <c r="BK102" s="1"/>
  <c r="J102" s="1"/>
  <c r="J65" s="1"/>
  <c r="J103"/>
  <c r="BE103" s="1"/>
  <c r="BI101"/>
  <c r="BH101"/>
  <c r="BG101"/>
  <c r="BF101"/>
  <c r="T101"/>
  <c r="T100" s="1"/>
  <c r="R101"/>
  <c r="R100" s="1"/>
  <c r="P101"/>
  <c r="P100" s="1"/>
  <c r="BK101"/>
  <c r="BK100" s="1"/>
  <c r="J100" s="1"/>
  <c r="J64" s="1"/>
  <c r="J101"/>
  <c r="BE101" s="1"/>
  <c r="BI99"/>
  <c r="BH99"/>
  <c r="BG99"/>
  <c r="BF99"/>
  <c r="T99"/>
  <c r="T98" s="1"/>
  <c r="R99"/>
  <c r="R98" s="1"/>
  <c r="P99"/>
  <c r="P98" s="1"/>
  <c r="BK99"/>
  <c r="BK98" s="1"/>
  <c r="J98" s="1"/>
  <c r="J63" s="1"/>
  <c r="J99"/>
  <c r="BE99" s="1"/>
  <c r="BI97"/>
  <c r="BH97"/>
  <c r="BG97"/>
  <c r="BF97"/>
  <c r="T97"/>
  <c r="T96" s="1"/>
  <c r="R97"/>
  <c r="R96" s="1"/>
  <c r="P97"/>
  <c r="P96" s="1"/>
  <c r="BK97"/>
  <c r="BK96" s="1"/>
  <c r="J96" s="1"/>
  <c r="J62" s="1"/>
  <c r="J97"/>
  <c r="BE97" s="1"/>
  <c r="BI95"/>
  <c r="BH95"/>
  <c r="BG95"/>
  <c r="BF95"/>
  <c r="T95"/>
  <c r="T94" s="1"/>
  <c r="R95"/>
  <c r="R94" s="1"/>
  <c r="P95"/>
  <c r="P94" s="1"/>
  <c r="BK95"/>
  <c r="BK94" s="1"/>
  <c r="J94" s="1"/>
  <c r="J61" s="1"/>
  <c r="J95"/>
  <c r="BE95" s="1"/>
  <c r="BI93"/>
  <c r="BH93"/>
  <c r="BG93"/>
  <c r="BF93"/>
  <c r="T93"/>
  <c r="T92" s="1"/>
  <c r="R93"/>
  <c r="R92" s="1"/>
  <c r="P93"/>
  <c r="P92" s="1"/>
  <c r="BK93"/>
  <c r="BK92" s="1"/>
  <c r="J92" s="1"/>
  <c r="J60" s="1"/>
  <c r="J93"/>
  <c r="BE93" s="1"/>
  <c r="BI91"/>
  <c r="BH91"/>
  <c r="BG91"/>
  <c r="BF91"/>
  <c r="T91"/>
  <c r="T90" s="1"/>
  <c r="R91"/>
  <c r="R90" s="1"/>
  <c r="P91"/>
  <c r="P90" s="1"/>
  <c r="BK91"/>
  <c r="BK90" s="1"/>
  <c r="J91"/>
  <c r="BE91" s="1"/>
  <c r="BI89"/>
  <c r="BH89"/>
  <c r="BG89"/>
  <c r="BF89"/>
  <c r="T89"/>
  <c r="T88" s="1"/>
  <c r="R89"/>
  <c r="R88" s="1"/>
  <c r="P89"/>
  <c r="P88" s="1"/>
  <c r="BK89"/>
  <c r="BK88" s="1"/>
  <c r="J88" s="1"/>
  <c r="J58" s="1"/>
  <c r="J89"/>
  <c r="BE89" s="1"/>
  <c r="J82"/>
  <c r="F82"/>
  <c r="F80"/>
  <c r="E78"/>
  <c r="J51"/>
  <c r="F51"/>
  <c r="F49"/>
  <c r="E47"/>
  <c r="J18"/>
  <c r="E18"/>
  <c r="F52" s="1"/>
  <c r="J17"/>
  <c r="J12"/>
  <c r="J49" s="1"/>
  <c r="E7"/>
  <c r="E45" s="1"/>
  <c r="AY57" i="1"/>
  <c r="AX57"/>
  <c r="BI103" i="7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 s="1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R99"/>
  <c r="P99"/>
  <c r="BK99"/>
  <c r="J99"/>
  <c r="BE99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T94"/>
  <c r="R95"/>
  <c r="R94"/>
  <c r="P95"/>
  <c r="P94"/>
  <c r="BK95"/>
  <c r="J95"/>
  <c r="BE95" s="1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F32" s="1"/>
  <c r="BB57" i="1" s="1"/>
  <c r="BF84" i="7"/>
  <c r="T84"/>
  <c r="T83"/>
  <c r="T82" s="1"/>
  <c r="T81" s="1"/>
  <c r="T80" s="1"/>
  <c r="R84"/>
  <c r="R83" s="1"/>
  <c r="R82" s="1"/>
  <c r="R81" s="1"/>
  <c r="R80" s="1"/>
  <c r="P84"/>
  <c r="P83"/>
  <c r="P82" s="1"/>
  <c r="P81" s="1"/>
  <c r="P80" s="1"/>
  <c r="AU57" i="1" s="1"/>
  <c r="BK84" i="7"/>
  <c r="J84"/>
  <c r="BE84" s="1"/>
  <c r="J76"/>
  <c r="F76"/>
  <c r="F74"/>
  <c r="E72"/>
  <c r="J51"/>
  <c r="F51"/>
  <c r="F49"/>
  <c r="E47"/>
  <c r="J18"/>
  <c r="E18"/>
  <c r="F52" s="1"/>
  <c r="J17"/>
  <c r="J12"/>
  <c r="J49" s="1"/>
  <c r="E7"/>
  <c r="E45" s="1"/>
  <c r="J88" i="6"/>
  <c r="AY56" i="1"/>
  <c r="AX56"/>
  <c r="BI142" i="6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 s="1"/>
  <c r="BI135"/>
  <c r="BH135"/>
  <c r="BG135"/>
  <c r="BF135"/>
  <c r="T135"/>
  <c r="R135"/>
  <c r="P135"/>
  <c r="BK135"/>
  <c r="J135"/>
  <c r="BE135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 s="1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 s="1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 s="1"/>
  <c r="BI124"/>
  <c r="BH124"/>
  <c r="BG124"/>
  <c r="BF124"/>
  <c r="T124"/>
  <c r="R124"/>
  <c r="P124"/>
  <c r="BK124"/>
  <c r="J124"/>
  <c r="BE124" s="1"/>
  <c r="BI123"/>
  <c r="BH123"/>
  <c r="BG123"/>
  <c r="BF123"/>
  <c r="T123"/>
  <c r="R123"/>
  <c r="P123"/>
  <c r="BK123"/>
  <c r="J123"/>
  <c r="BE123" s="1"/>
  <c r="BI122"/>
  <c r="BH122"/>
  <c r="BG122"/>
  <c r="BF122"/>
  <c r="T122"/>
  <c r="R122"/>
  <c r="P122"/>
  <c r="BK122"/>
  <c r="J122"/>
  <c r="BE122" s="1"/>
  <c r="BI121"/>
  <c r="BH121"/>
  <c r="BG121"/>
  <c r="BF121"/>
  <c r="T121"/>
  <c r="R121"/>
  <c r="P121"/>
  <c r="BK121"/>
  <c r="J121"/>
  <c r="BE121" s="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 s="1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 s="1"/>
  <c r="BI113"/>
  <c r="BH113"/>
  <c r="BG113"/>
  <c r="BF113"/>
  <c r="T113"/>
  <c r="R113"/>
  <c r="P113"/>
  <c r="BK113"/>
  <c r="J113"/>
  <c r="BE113" s="1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 s="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 s="1"/>
  <c r="BI108"/>
  <c r="BH108"/>
  <c r="BG108"/>
  <c r="BF108"/>
  <c r="T108"/>
  <c r="R108"/>
  <c r="P108"/>
  <c r="BK108"/>
  <c r="J108"/>
  <c r="BE108" s="1"/>
  <c r="BI107"/>
  <c r="BH107"/>
  <c r="BG107"/>
  <c r="BF107"/>
  <c r="T107"/>
  <c r="R107"/>
  <c r="P107"/>
  <c r="BK107"/>
  <c r="J107"/>
  <c r="BE107" s="1"/>
  <c r="BI106"/>
  <c r="BH106"/>
  <c r="BG106"/>
  <c r="BF106"/>
  <c r="T106"/>
  <c r="R106"/>
  <c r="P106"/>
  <c r="BK106"/>
  <c r="J106"/>
  <c r="BE106" s="1"/>
  <c r="BI105"/>
  <c r="BH105"/>
  <c r="BG105"/>
  <c r="BF105"/>
  <c r="T105"/>
  <c r="R105"/>
  <c r="P105"/>
  <c r="BK105"/>
  <c r="J105"/>
  <c r="BE105" s="1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 s="1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 s="1"/>
  <c r="BI100"/>
  <c r="BH100"/>
  <c r="BG100"/>
  <c r="BF100"/>
  <c r="T100"/>
  <c r="T99"/>
  <c r="R100"/>
  <c r="R99"/>
  <c r="P100"/>
  <c r="P99"/>
  <c r="BK100"/>
  <c r="BK99" s="1"/>
  <c r="J99" s="1"/>
  <c r="J62" s="1"/>
  <c r="J100"/>
  <c r="BE100" s="1"/>
  <c r="BI98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T89"/>
  <c r="R90"/>
  <c r="R89"/>
  <c r="P90"/>
  <c r="P89"/>
  <c r="BK90"/>
  <c r="J90"/>
  <c r="BE90" s="1"/>
  <c r="J60"/>
  <c r="BI87"/>
  <c r="BH87"/>
  <c r="BG87"/>
  <c r="BF87"/>
  <c r="T87"/>
  <c r="R87"/>
  <c r="P87"/>
  <c r="BK87"/>
  <c r="J87"/>
  <c r="BE87" s="1"/>
  <c r="BI86"/>
  <c r="BH86"/>
  <c r="BG86"/>
  <c r="BF86"/>
  <c r="T86"/>
  <c r="T85" s="1"/>
  <c r="T84" s="1"/>
  <c r="T83" s="1"/>
  <c r="T82" s="1"/>
  <c r="R86"/>
  <c r="R85"/>
  <c r="R84" s="1"/>
  <c r="R83" s="1"/>
  <c r="R82" s="1"/>
  <c r="P86"/>
  <c r="P85" s="1"/>
  <c r="P84" s="1"/>
  <c r="P83" s="1"/>
  <c r="P82" s="1"/>
  <c r="AU56" i="1" s="1"/>
  <c r="BK86" i="6"/>
  <c r="BK85" s="1"/>
  <c r="J86"/>
  <c r="BE86" s="1"/>
  <c r="J78"/>
  <c r="F78"/>
  <c r="F76"/>
  <c r="E74"/>
  <c r="J51"/>
  <c r="F51"/>
  <c r="F49"/>
  <c r="E47"/>
  <c r="J18"/>
  <c r="E18"/>
  <c r="F52" s="1"/>
  <c r="J17"/>
  <c r="J12"/>
  <c r="J49" s="1"/>
  <c r="E7"/>
  <c r="E45" s="1"/>
  <c r="AY55" i="1"/>
  <c r="AX55"/>
  <c r="BI98" i="5"/>
  <c r="BH98"/>
  <c r="BG98"/>
  <c r="BF98"/>
  <c r="T98"/>
  <c r="R98"/>
  <c r="P98"/>
  <c r="BK98"/>
  <c r="J98"/>
  <c r="BE98" s="1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T93"/>
  <c r="R94"/>
  <c r="R93"/>
  <c r="P94"/>
  <c r="P93"/>
  <c r="BK94"/>
  <c r="BK93" s="1"/>
  <c r="J93" s="1"/>
  <c r="J60" s="1"/>
  <c r="J94"/>
  <c r="BE94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T83"/>
  <c r="T82" s="1"/>
  <c r="T81" s="1"/>
  <c r="T80" s="1"/>
  <c r="R84"/>
  <c r="R83" s="1"/>
  <c r="R82" s="1"/>
  <c r="R81" s="1"/>
  <c r="R80" s="1"/>
  <c r="P84"/>
  <c r="P83"/>
  <c r="P82" s="1"/>
  <c r="P81" s="1"/>
  <c r="P80" s="1"/>
  <c r="AU55" i="1" s="1"/>
  <c r="BK84" i="5"/>
  <c r="BK83" s="1"/>
  <c r="J84"/>
  <c r="BE84" s="1"/>
  <c r="J76"/>
  <c r="F76"/>
  <c r="F74"/>
  <c r="E72"/>
  <c r="J51"/>
  <c r="F51"/>
  <c r="F49"/>
  <c r="E47"/>
  <c r="J18"/>
  <c r="E18"/>
  <c r="F77" s="1"/>
  <c r="J17"/>
  <c r="J12"/>
  <c r="J74" s="1"/>
  <c r="E7"/>
  <c r="E45" s="1"/>
  <c r="AY54" i="1"/>
  <c r="AX54"/>
  <c r="BI180" i="4"/>
  <c r="BH180"/>
  <c r="BG180"/>
  <c r="BF180"/>
  <c r="T180"/>
  <c r="R180"/>
  <c r="P180"/>
  <c r="BK180"/>
  <c r="J180"/>
  <c r="BE180" s="1"/>
  <c r="BI179"/>
  <c r="BH179"/>
  <c r="BG179"/>
  <c r="BF179"/>
  <c r="T179"/>
  <c r="R179"/>
  <c r="P179"/>
  <c r="BK179"/>
  <c r="J179"/>
  <c r="BE179" s="1"/>
  <c r="BI178"/>
  <c r="BH178"/>
  <c r="BG178"/>
  <c r="BF178"/>
  <c r="T178"/>
  <c r="T177" s="1"/>
  <c r="R178"/>
  <c r="R177" s="1"/>
  <c r="P178"/>
  <c r="P177" s="1"/>
  <c r="BK178"/>
  <c r="BK177" s="1"/>
  <c r="J177" s="1"/>
  <c r="J61" s="1"/>
  <c r="J178"/>
  <c r="BE178"/>
  <c r="BI176"/>
  <c r="BH176"/>
  <c r="BG176"/>
  <c r="BF176"/>
  <c r="T176"/>
  <c r="R176"/>
  <c r="P176"/>
  <c r="BK176"/>
  <c r="J176"/>
  <c r="BE176" s="1"/>
  <c r="BI175"/>
  <c r="BH175"/>
  <c r="BG175"/>
  <c r="BF175"/>
  <c r="T175"/>
  <c r="R175"/>
  <c r="P175"/>
  <c r="BK175"/>
  <c r="J175"/>
  <c r="BE175" s="1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 s="1"/>
  <c r="BI172"/>
  <c r="BH172"/>
  <c r="BG172"/>
  <c r="BF172"/>
  <c r="T172"/>
  <c r="R172"/>
  <c r="P172"/>
  <c r="BK172"/>
  <c r="J172"/>
  <c r="BE172" s="1"/>
  <c r="BI171"/>
  <c r="BH171"/>
  <c r="BG171"/>
  <c r="BF171"/>
  <c r="T171"/>
  <c r="R171"/>
  <c r="P171"/>
  <c r="BK171"/>
  <c r="J171"/>
  <c r="BE171" s="1"/>
  <c r="BI170"/>
  <c r="BH170"/>
  <c r="BG170"/>
  <c r="BF170"/>
  <c r="T170"/>
  <c r="R170"/>
  <c r="P170"/>
  <c r="BK170"/>
  <c r="J170"/>
  <c r="BE170" s="1"/>
  <c r="BI169"/>
  <c r="BH169"/>
  <c r="BG169"/>
  <c r="BF169"/>
  <c r="T169"/>
  <c r="R169"/>
  <c r="P169"/>
  <c r="BK169"/>
  <c r="J169"/>
  <c r="BE169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 s="1"/>
  <c r="BI165"/>
  <c r="BH165"/>
  <c r="BG165"/>
  <c r="BF165"/>
  <c r="T165"/>
  <c r="R165"/>
  <c r="P165"/>
  <c r="BK165"/>
  <c r="J165"/>
  <c r="BE165" s="1"/>
  <c r="BI164"/>
  <c r="BH164"/>
  <c r="BG164"/>
  <c r="BF164"/>
  <c r="T164"/>
  <c r="R164"/>
  <c r="P164"/>
  <c r="BK164"/>
  <c r="J164"/>
  <c r="BE164" s="1"/>
  <c r="BI163"/>
  <c r="BH163"/>
  <c r="BG163"/>
  <c r="BF163"/>
  <c r="T163"/>
  <c r="R163"/>
  <c r="P163"/>
  <c r="BK163"/>
  <c r="J163"/>
  <c r="BE163" s="1"/>
  <c r="BI162"/>
  <c r="BH162"/>
  <c r="BG162"/>
  <c r="BF162"/>
  <c r="T162"/>
  <c r="R162"/>
  <c r="P162"/>
  <c r="BK162"/>
  <c r="J162"/>
  <c r="BE162" s="1"/>
  <c r="BI161"/>
  <c r="BH161"/>
  <c r="BG161"/>
  <c r="BF161"/>
  <c r="T161"/>
  <c r="R161"/>
  <c r="P161"/>
  <c r="BK161"/>
  <c r="J161"/>
  <c r="BE161" s="1"/>
  <c r="BI160"/>
  <c r="BH160"/>
  <c r="BG160"/>
  <c r="BF160"/>
  <c r="T160"/>
  <c r="R160"/>
  <c r="P160"/>
  <c r="BK160"/>
  <c r="J160"/>
  <c r="BE160" s="1"/>
  <c r="BI159"/>
  <c r="BH159"/>
  <c r="BG159"/>
  <c r="BF159"/>
  <c r="T159"/>
  <c r="R159"/>
  <c r="P159"/>
  <c r="BK159"/>
  <c r="J159"/>
  <c r="BE159" s="1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 s="1"/>
  <c r="BI154"/>
  <c r="BH154"/>
  <c r="BG154"/>
  <c r="BF154"/>
  <c r="T154"/>
  <c r="R154"/>
  <c r="P154"/>
  <c r="BK154"/>
  <c r="J154"/>
  <c r="BE154" s="1"/>
  <c r="BI153"/>
  <c r="BH153"/>
  <c r="BG153"/>
  <c r="BF153"/>
  <c r="T153"/>
  <c r="R153"/>
  <c r="P153"/>
  <c r="BK153"/>
  <c r="J153"/>
  <c r="BE153" s="1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 s="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 s="1"/>
  <c r="BI148"/>
  <c r="BH148"/>
  <c r="BG148"/>
  <c r="BF148"/>
  <c r="T148"/>
  <c r="R148"/>
  <c r="P148"/>
  <c r="BK148"/>
  <c r="J148"/>
  <c r="BE148" s="1"/>
  <c r="BI147"/>
  <c r="BH147"/>
  <c r="BG147"/>
  <c r="BF147"/>
  <c r="T147"/>
  <c r="R147"/>
  <c r="P147"/>
  <c r="BK147"/>
  <c r="J147"/>
  <c r="BE147" s="1"/>
  <c r="BI146"/>
  <c r="BH146"/>
  <c r="BG146"/>
  <c r="BF146"/>
  <c r="T146"/>
  <c r="R146"/>
  <c r="P146"/>
  <c r="BK146"/>
  <c r="J146"/>
  <c r="BE146" s="1"/>
  <c r="BI145"/>
  <c r="BH145"/>
  <c r="BG145"/>
  <c r="BF145"/>
  <c r="T145"/>
  <c r="R145"/>
  <c r="P145"/>
  <c r="BK145"/>
  <c r="J145"/>
  <c r="BE145" s="1"/>
  <c r="BI144"/>
  <c r="BH144"/>
  <c r="BG144"/>
  <c r="BF144"/>
  <c r="T144"/>
  <c r="R144"/>
  <c r="P144"/>
  <c r="BK144"/>
  <c r="J144"/>
  <c r="BE144" s="1"/>
  <c r="BI143"/>
  <c r="BH143"/>
  <c r="BG143"/>
  <c r="BF143"/>
  <c r="T143"/>
  <c r="R143"/>
  <c r="P143"/>
  <c r="BK143"/>
  <c r="J143"/>
  <c r="BE143" s="1"/>
  <c r="BI142"/>
  <c r="BH142"/>
  <c r="BG142"/>
  <c r="BF142"/>
  <c r="T142"/>
  <c r="R142"/>
  <c r="P142"/>
  <c r="BK142"/>
  <c r="J142"/>
  <c r="BE142" s="1"/>
  <c r="BI141"/>
  <c r="BH141"/>
  <c r="BG141"/>
  <c r="BF141"/>
  <c r="T141"/>
  <c r="R141"/>
  <c r="P141"/>
  <c r="BK141"/>
  <c r="J141"/>
  <c r="BE141" s="1"/>
  <c r="BI140"/>
  <c r="BH140"/>
  <c r="BG140"/>
  <c r="BF140"/>
  <c r="T140"/>
  <c r="R140"/>
  <c r="P140"/>
  <c r="BK140"/>
  <c r="J140"/>
  <c r="BE140" s="1"/>
  <c r="BI139"/>
  <c r="BH139"/>
  <c r="BG139"/>
  <c r="BF139"/>
  <c r="T139"/>
  <c r="R139"/>
  <c r="P139"/>
  <c r="BK139"/>
  <c r="J139"/>
  <c r="BE139" s="1"/>
  <c r="BI138"/>
  <c r="BH138"/>
  <c r="BG138"/>
  <c r="BF138"/>
  <c r="T138"/>
  <c r="R138"/>
  <c r="P138"/>
  <c r="BK138"/>
  <c r="J138"/>
  <c r="BE138" s="1"/>
  <c r="BI137"/>
  <c r="BH137"/>
  <c r="BG137"/>
  <c r="BF137"/>
  <c r="T137"/>
  <c r="T135" s="1"/>
  <c r="R137"/>
  <c r="P137"/>
  <c r="BK137"/>
  <c r="J137"/>
  <c r="BE137" s="1"/>
  <c r="BI136"/>
  <c r="BH136"/>
  <c r="BG136"/>
  <c r="BF136"/>
  <c r="T136"/>
  <c r="R136"/>
  <c r="R135"/>
  <c r="P136"/>
  <c r="P135"/>
  <c r="BK136"/>
  <c r="BK135" s="1"/>
  <c r="J135" s="1"/>
  <c r="J60" s="1"/>
  <c r="J136"/>
  <c r="BE136" s="1"/>
  <c r="BI134"/>
  <c r="BH134"/>
  <c r="BG134"/>
  <c r="BF134"/>
  <c r="T134"/>
  <c r="R134"/>
  <c r="P134"/>
  <c r="BK134"/>
  <c r="J134"/>
  <c r="BE134" s="1"/>
  <c r="BI133"/>
  <c r="BH133"/>
  <c r="BG133"/>
  <c r="BF133"/>
  <c r="T133"/>
  <c r="R133"/>
  <c r="P133"/>
  <c r="BK133"/>
  <c r="J133"/>
  <c r="BE133" s="1"/>
  <c r="BI132"/>
  <c r="BH132"/>
  <c r="BG132"/>
  <c r="BF132"/>
  <c r="T132"/>
  <c r="R132"/>
  <c r="P132"/>
  <c r="BK132"/>
  <c r="J132"/>
  <c r="BE132" s="1"/>
  <c r="BI131"/>
  <c r="BH131"/>
  <c r="BG131"/>
  <c r="BF131"/>
  <c r="T131"/>
  <c r="R131"/>
  <c r="P131"/>
  <c r="BK131"/>
  <c r="J131"/>
  <c r="BE131" s="1"/>
  <c r="BI130"/>
  <c r="BH130"/>
  <c r="BG130"/>
  <c r="BF130"/>
  <c r="T130"/>
  <c r="R130"/>
  <c r="P130"/>
  <c r="BK130"/>
  <c r="J130"/>
  <c r="BE130" s="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 s="1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 s="1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BK97" s="1"/>
  <c r="J97" s="1"/>
  <c r="J59" s="1"/>
  <c r="J99"/>
  <c r="BE99"/>
  <c r="BI98"/>
  <c r="BH98"/>
  <c r="BG98"/>
  <c r="BF98"/>
  <c r="T98"/>
  <c r="T97"/>
  <c r="R98"/>
  <c r="R97"/>
  <c r="P98"/>
  <c r="P97"/>
  <c r="BK98"/>
  <c r="J98"/>
  <c r="BE98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 s="1"/>
  <c r="BI92"/>
  <c r="BH92"/>
  <c r="BG92"/>
  <c r="BF92"/>
  <c r="T92"/>
  <c r="R92"/>
  <c r="P92"/>
  <c r="BK92"/>
  <c r="J92"/>
  <c r="BE92" s="1"/>
  <c r="BI91"/>
  <c r="BH91"/>
  <c r="BG91"/>
  <c r="BF91"/>
  <c r="T91"/>
  <c r="R91"/>
  <c r="P91"/>
  <c r="BK91"/>
  <c r="J91"/>
  <c r="BE91" s="1"/>
  <c r="BI90"/>
  <c r="BH90"/>
  <c r="BG90"/>
  <c r="BF90"/>
  <c r="T90"/>
  <c r="R90"/>
  <c r="P90"/>
  <c r="BK90"/>
  <c r="J90"/>
  <c r="BE90" s="1"/>
  <c r="BI89"/>
  <c r="BH89"/>
  <c r="BG89"/>
  <c r="BF89"/>
  <c r="T89"/>
  <c r="R89"/>
  <c r="P89"/>
  <c r="BK89"/>
  <c r="J89"/>
  <c r="BE89" s="1"/>
  <c r="BI88"/>
  <c r="BH88"/>
  <c r="BG88"/>
  <c r="BF88"/>
  <c r="T88"/>
  <c r="R88"/>
  <c r="P88"/>
  <c r="BK88"/>
  <c r="J88"/>
  <c r="BE88" s="1"/>
  <c r="BI87"/>
  <c r="BH87"/>
  <c r="BG87"/>
  <c r="BF87"/>
  <c r="T87"/>
  <c r="R87"/>
  <c r="P87"/>
  <c r="BK87"/>
  <c r="J87"/>
  <c r="BE87" s="1"/>
  <c r="BI86"/>
  <c r="BH86"/>
  <c r="BG86"/>
  <c r="BF86"/>
  <c r="T86"/>
  <c r="R86"/>
  <c r="P86"/>
  <c r="BK86"/>
  <c r="J86"/>
  <c r="BE86" s="1"/>
  <c r="BI85"/>
  <c r="BH85"/>
  <c r="BG85"/>
  <c r="BF85"/>
  <c r="T85"/>
  <c r="R85"/>
  <c r="P85"/>
  <c r="BK85"/>
  <c r="J85"/>
  <c r="BE85" s="1"/>
  <c r="BI84"/>
  <c r="BH84"/>
  <c r="BG84"/>
  <c r="BF84"/>
  <c r="F31" s="1"/>
  <c r="BA54" i="1" s="1"/>
  <c r="T84" i="4"/>
  <c r="T83"/>
  <c r="T82" s="1"/>
  <c r="T81" s="1"/>
  <c r="R84"/>
  <c r="R83"/>
  <c r="R82" s="1"/>
  <c r="R81" s="1"/>
  <c r="P84"/>
  <c r="P83"/>
  <c r="P82" s="1"/>
  <c r="P81" s="1"/>
  <c r="AU54" i="1" s="1"/>
  <c r="BK84" i="4"/>
  <c r="J84"/>
  <c r="BE84" s="1"/>
  <c r="J77"/>
  <c r="F77"/>
  <c r="F75"/>
  <c r="E73"/>
  <c r="J51"/>
  <c r="F51"/>
  <c r="F49"/>
  <c r="E47"/>
  <c r="J18"/>
  <c r="E18"/>
  <c r="F52" s="1"/>
  <c r="J17"/>
  <c r="J12"/>
  <c r="J49" s="1"/>
  <c r="E7"/>
  <c r="E45" s="1"/>
  <c r="E71"/>
  <c r="AY53" i="1"/>
  <c r="AX53"/>
  <c r="BI81" i="3"/>
  <c r="F34" s="1"/>
  <c r="BD53" i="1" s="1"/>
  <c r="BH81" i="3"/>
  <c r="F33" s="1"/>
  <c r="BC53" i="1" s="1"/>
  <c r="BG81" i="3"/>
  <c r="F32" s="1"/>
  <c r="BB53" i="1" s="1"/>
  <c r="BF81" i="3"/>
  <c r="J31" s="1"/>
  <c r="AW53" i="1" s="1"/>
  <c r="T81" i="3"/>
  <c r="T80" s="1"/>
  <c r="T79" s="1"/>
  <c r="T78" s="1"/>
  <c r="R81"/>
  <c r="R80" s="1"/>
  <c r="R79" s="1"/>
  <c r="R78" s="1"/>
  <c r="P81"/>
  <c r="P80" s="1"/>
  <c r="P79" s="1"/>
  <c r="P78" s="1"/>
  <c r="AU53" i="1" s="1"/>
  <c r="BK81" i="3"/>
  <c r="BK80"/>
  <c r="BK79" s="1"/>
  <c r="J81"/>
  <c r="BE81"/>
  <c r="F30" s="1"/>
  <c r="AZ53" i="1" s="1"/>
  <c r="J74" i="3"/>
  <c r="F74"/>
  <c r="F72"/>
  <c r="E70"/>
  <c r="J51"/>
  <c r="F51"/>
  <c r="F49"/>
  <c r="E47"/>
  <c r="J18"/>
  <c r="E18"/>
  <c r="F52" s="1"/>
  <c r="J17"/>
  <c r="J12"/>
  <c r="J49" s="1"/>
  <c r="J72"/>
  <c r="E7"/>
  <c r="E68" s="1"/>
  <c r="AY52" i="1"/>
  <c r="AX52"/>
  <c r="BI565" i="2"/>
  <c r="BH565"/>
  <c r="BG565"/>
  <c r="BF565"/>
  <c r="T565"/>
  <c r="T564" s="1"/>
  <c r="T563" s="1"/>
  <c r="R565"/>
  <c r="R564" s="1"/>
  <c r="R563" s="1"/>
  <c r="P565"/>
  <c r="P564" s="1"/>
  <c r="P563" s="1"/>
  <c r="BK565"/>
  <c r="BK564" s="1"/>
  <c r="J565"/>
  <c r="BE565" s="1"/>
  <c r="BI561"/>
  <c r="BH561"/>
  <c r="BG561"/>
  <c r="BF561"/>
  <c r="T561"/>
  <c r="R561"/>
  <c r="P561"/>
  <c r="BK561"/>
  <c r="J561"/>
  <c r="BE561" s="1"/>
  <c r="BI559"/>
  <c r="BH559"/>
  <c r="BG559"/>
  <c r="BF559"/>
  <c r="T559"/>
  <c r="R559"/>
  <c r="P559"/>
  <c r="BK559"/>
  <c r="J559"/>
  <c r="BE559" s="1"/>
  <c r="BI557"/>
  <c r="BH557"/>
  <c r="BG557"/>
  <c r="BF557"/>
  <c r="T557"/>
  <c r="R557"/>
  <c r="P557"/>
  <c r="BK557"/>
  <c r="J557"/>
  <c r="BE557" s="1"/>
  <c r="BI555"/>
  <c r="BH555"/>
  <c r="BG555"/>
  <c r="BF555"/>
  <c r="T555"/>
  <c r="R555"/>
  <c r="P555"/>
  <c r="BK555"/>
  <c r="J555"/>
  <c r="BE555" s="1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 s="1"/>
  <c r="BI546"/>
  <c r="BH546"/>
  <c r="BG546"/>
  <c r="BF546"/>
  <c r="T546"/>
  <c r="R546"/>
  <c r="P546"/>
  <c r="BK546"/>
  <c r="J546"/>
  <c r="BE546" s="1"/>
  <c r="BI544"/>
  <c r="BH544"/>
  <c r="BG544"/>
  <c r="BF544"/>
  <c r="T544"/>
  <c r="R544"/>
  <c r="P544"/>
  <c r="BK544"/>
  <c r="J544"/>
  <c r="BE544" s="1"/>
  <c r="BI542"/>
  <c r="BH542"/>
  <c r="BG542"/>
  <c r="BF542"/>
  <c r="T542"/>
  <c r="R542"/>
  <c r="P542"/>
  <c r="BK542"/>
  <c r="J542"/>
  <c r="BE542" s="1"/>
  <c r="BI537"/>
  <c r="BH537"/>
  <c r="BG537"/>
  <c r="BF537"/>
  <c r="T537"/>
  <c r="R537"/>
  <c r="P537"/>
  <c r="BK537"/>
  <c r="J537"/>
  <c r="BE537" s="1"/>
  <c r="BI535"/>
  <c r="BH535"/>
  <c r="BG535"/>
  <c r="BF535"/>
  <c r="T535"/>
  <c r="R535"/>
  <c r="P535"/>
  <c r="BK535"/>
  <c r="J535"/>
  <c r="BE535" s="1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 s="1"/>
  <c r="BI529"/>
  <c r="BH529"/>
  <c r="BG529"/>
  <c r="BF529"/>
  <c r="T529"/>
  <c r="R529"/>
  <c r="P529"/>
  <c r="BK529"/>
  <c r="J529"/>
  <c r="BE529" s="1"/>
  <c r="BI527"/>
  <c r="BH527"/>
  <c r="BG527"/>
  <c r="BF527"/>
  <c r="T527"/>
  <c r="R527"/>
  <c r="P527"/>
  <c r="BK527"/>
  <c r="J527"/>
  <c r="BE527"/>
  <c r="BI523"/>
  <c r="BH523"/>
  <c r="BG523"/>
  <c r="BF523"/>
  <c r="T523"/>
  <c r="R523"/>
  <c r="R522" s="1"/>
  <c r="P523"/>
  <c r="BK523"/>
  <c r="J523"/>
  <c r="BE523" s="1"/>
  <c r="BI521"/>
  <c r="BH521"/>
  <c r="BG521"/>
  <c r="BF521"/>
  <c r="T521"/>
  <c r="R521"/>
  <c r="P521"/>
  <c r="BK521"/>
  <c r="J521"/>
  <c r="BE521" s="1"/>
  <c r="BI519"/>
  <c r="BH519"/>
  <c r="BG519"/>
  <c r="BF519"/>
  <c r="T519"/>
  <c r="R519"/>
  <c r="P519"/>
  <c r="BK519"/>
  <c r="J519"/>
  <c r="BE519" s="1"/>
  <c r="BI516"/>
  <c r="BH516"/>
  <c r="BG516"/>
  <c r="BF516"/>
  <c r="T516"/>
  <c r="R516"/>
  <c r="P516"/>
  <c r="BK516"/>
  <c r="J516"/>
  <c r="BE516" s="1"/>
  <c r="BI514"/>
  <c r="BH514"/>
  <c r="BG514"/>
  <c r="BF514"/>
  <c r="T514"/>
  <c r="R514"/>
  <c r="P514"/>
  <c r="BK514"/>
  <c r="J514"/>
  <c r="BE514" s="1"/>
  <c r="BI512"/>
  <c r="BH512"/>
  <c r="BG512"/>
  <c r="BF512"/>
  <c r="T512"/>
  <c r="R512"/>
  <c r="P512"/>
  <c r="BK512"/>
  <c r="J512"/>
  <c r="BE512" s="1"/>
  <c r="BI510"/>
  <c r="BH510"/>
  <c r="BG510"/>
  <c r="BF510"/>
  <c r="T510"/>
  <c r="R510"/>
  <c r="P510"/>
  <c r="BK510"/>
  <c r="J510"/>
  <c r="BE510" s="1"/>
  <c r="BI508"/>
  <c r="BH508"/>
  <c r="BG508"/>
  <c r="BF508"/>
  <c r="T508"/>
  <c r="R508"/>
  <c r="R507" s="1"/>
  <c r="P508"/>
  <c r="BK508"/>
  <c r="J508"/>
  <c r="BE508" s="1"/>
  <c r="BI506"/>
  <c r="BH506"/>
  <c r="BG506"/>
  <c r="BF506"/>
  <c r="T506"/>
  <c r="R506"/>
  <c r="P506"/>
  <c r="BK506"/>
  <c r="J506"/>
  <c r="BE506" s="1"/>
  <c r="BI505"/>
  <c r="BH505"/>
  <c r="BG505"/>
  <c r="BF505"/>
  <c r="T505"/>
  <c r="R505"/>
  <c r="P505"/>
  <c r="BK505"/>
  <c r="J505"/>
  <c r="BE505" s="1"/>
  <c r="BI503"/>
  <c r="BH503"/>
  <c r="BG503"/>
  <c r="BF503"/>
  <c r="T503"/>
  <c r="R503"/>
  <c r="P503"/>
  <c r="BK503"/>
  <c r="J503"/>
  <c r="BE503" s="1"/>
  <c r="BI502"/>
  <c r="BH502"/>
  <c r="BG502"/>
  <c r="BF502"/>
  <c r="T502"/>
  <c r="R502"/>
  <c r="P502"/>
  <c r="BK502"/>
  <c r="J502"/>
  <c r="BE502" s="1"/>
  <c r="BI501"/>
  <c r="BH501"/>
  <c r="BG501"/>
  <c r="BF501"/>
  <c r="T501"/>
  <c r="R501"/>
  <c r="P501"/>
  <c r="BK501"/>
  <c r="J501"/>
  <c r="BE501" s="1"/>
  <c r="BI499"/>
  <c r="BH499"/>
  <c r="BG499"/>
  <c r="BF499"/>
  <c r="T499"/>
  <c r="R499"/>
  <c r="P499"/>
  <c r="BK499"/>
  <c r="J499"/>
  <c r="BE499" s="1"/>
  <c r="BI497"/>
  <c r="BH497"/>
  <c r="BG497"/>
  <c r="BF497"/>
  <c r="T497"/>
  <c r="R497"/>
  <c r="P497"/>
  <c r="BK497"/>
  <c r="J497"/>
  <c r="BE497" s="1"/>
  <c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 s="1"/>
  <c r="BI491"/>
  <c r="BH491"/>
  <c r="BG491"/>
  <c r="BF491"/>
  <c r="T491"/>
  <c r="R491"/>
  <c r="P491"/>
  <c r="BK491"/>
  <c r="J491"/>
  <c r="BE491" s="1"/>
  <c r="BI489"/>
  <c r="BH489"/>
  <c r="BG489"/>
  <c r="BF489"/>
  <c r="T489"/>
  <c r="R489"/>
  <c r="P489"/>
  <c r="BK489"/>
  <c r="J489"/>
  <c r="BE489" s="1"/>
  <c r="BI487"/>
  <c r="BH487"/>
  <c r="BG487"/>
  <c r="BF487"/>
  <c r="T487"/>
  <c r="R487"/>
  <c r="P487"/>
  <c r="BK487"/>
  <c r="J487"/>
  <c r="BE487" s="1"/>
  <c r="BI485"/>
  <c r="BH485"/>
  <c r="BG485"/>
  <c r="BF485"/>
  <c r="T485"/>
  <c r="R485"/>
  <c r="P485"/>
  <c r="BK485"/>
  <c r="J485"/>
  <c r="BE485" s="1"/>
  <c r="BI483"/>
  <c r="BH483"/>
  <c r="BG483"/>
  <c r="BF483"/>
  <c r="T483"/>
  <c r="T482" s="1"/>
  <c r="R483"/>
  <c r="P483"/>
  <c r="BK483"/>
  <c r="J483"/>
  <c r="BE483" s="1"/>
  <c r="BI481"/>
  <c r="BH481"/>
  <c r="BG481"/>
  <c r="BF481"/>
  <c r="T481"/>
  <c r="R481"/>
  <c r="P481"/>
  <c r="BK481"/>
  <c r="J481"/>
  <c r="BE481" s="1"/>
  <c r="BI480"/>
  <c r="BH480"/>
  <c r="BG480"/>
  <c r="BF480"/>
  <c r="T480"/>
  <c r="R480"/>
  <c r="P480"/>
  <c r="BK480"/>
  <c r="J480"/>
  <c r="BE480" s="1"/>
  <c r="BI479"/>
  <c r="BH479"/>
  <c r="BG479"/>
  <c r="BF479"/>
  <c r="T479"/>
  <c r="R479"/>
  <c r="P479"/>
  <c r="BK479"/>
  <c r="J479"/>
  <c r="BE479" s="1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 s="1"/>
  <c r="BI472"/>
  <c r="BH472"/>
  <c r="BG472"/>
  <c r="BF472"/>
  <c r="T472"/>
  <c r="R472"/>
  <c r="P472"/>
  <c r="BK472"/>
  <c r="J472"/>
  <c r="BE472"/>
  <c r="BI469"/>
  <c r="BH469"/>
  <c r="BG469"/>
  <c r="BF469"/>
  <c r="T469"/>
  <c r="T468"/>
  <c r="R469"/>
  <c r="P469"/>
  <c r="P468" s="1"/>
  <c r="BK469"/>
  <c r="J469"/>
  <c r="BE469" s="1"/>
  <c r="BI467"/>
  <c r="BH467"/>
  <c r="BG467"/>
  <c r="BF467"/>
  <c r="T467"/>
  <c r="R467"/>
  <c r="P467"/>
  <c r="BK467"/>
  <c r="J467"/>
  <c r="BE467" s="1"/>
  <c r="BI465"/>
  <c r="BH465"/>
  <c r="BG465"/>
  <c r="BF465"/>
  <c r="T465"/>
  <c r="R465"/>
  <c r="P465"/>
  <c r="BK465"/>
  <c r="J465"/>
  <c r="BE465" s="1"/>
  <c r="BI461"/>
  <c r="BH461"/>
  <c r="BG461"/>
  <c r="BF461"/>
  <c r="T461"/>
  <c r="R461"/>
  <c r="P461"/>
  <c r="BK461"/>
  <c r="J461"/>
  <c r="BE461" s="1"/>
  <c r="BI456"/>
  <c r="BH456"/>
  <c r="BG456"/>
  <c r="BF456"/>
  <c r="T456"/>
  <c r="R456"/>
  <c r="P456"/>
  <c r="BK456"/>
  <c r="J456"/>
  <c r="BE456" s="1"/>
  <c r="BI454"/>
  <c r="BH454"/>
  <c r="BG454"/>
  <c r="BF454"/>
  <c r="T454"/>
  <c r="R454"/>
  <c r="P454"/>
  <c r="BK454"/>
  <c r="J454"/>
  <c r="BE454" s="1"/>
  <c r="BI450"/>
  <c r="BH450"/>
  <c r="BG450"/>
  <c r="BF450"/>
  <c r="T450"/>
  <c r="R450"/>
  <c r="P450"/>
  <c r="BK450"/>
  <c r="J450"/>
  <c r="BE450" s="1"/>
  <c r="BI448"/>
  <c r="BH448"/>
  <c r="BG448"/>
  <c r="BF448"/>
  <c r="T448"/>
  <c r="R448"/>
  <c r="P448"/>
  <c r="BK448"/>
  <c r="J448"/>
  <c r="BE448" s="1"/>
  <c r="BI446"/>
  <c r="BH446"/>
  <c r="BG446"/>
  <c r="BF446"/>
  <c r="T446"/>
  <c r="R446"/>
  <c r="P446"/>
  <c r="BK446"/>
  <c r="J446"/>
  <c r="BE446" s="1"/>
  <c r="BI441"/>
  <c r="BH441"/>
  <c r="BG441"/>
  <c r="BF441"/>
  <c r="T441"/>
  <c r="T440" s="1"/>
  <c r="R441"/>
  <c r="P441"/>
  <c r="BK441"/>
  <c r="J441"/>
  <c r="BE441" s="1"/>
  <c r="BI439"/>
  <c r="BH439"/>
  <c r="BG439"/>
  <c r="BF439"/>
  <c r="T439"/>
  <c r="R439"/>
  <c r="P439"/>
  <c r="BK439"/>
  <c r="J439"/>
  <c r="BE439" s="1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 s="1"/>
  <c r="BI431"/>
  <c r="BH431"/>
  <c r="BG431"/>
  <c r="BF431"/>
  <c r="T431"/>
  <c r="R431"/>
  <c r="P431"/>
  <c r="BK431"/>
  <c r="J431"/>
  <c r="BE431" s="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 s="1"/>
  <c r="BI425"/>
  <c r="BH425"/>
  <c r="BG425"/>
  <c r="BF425"/>
  <c r="T425"/>
  <c r="R425"/>
  <c r="P425"/>
  <c r="P424" s="1"/>
  <c r="BK425"/>
  <c r="J425"/>
  <c r="BE425" s="1"/>
  <c r="BI423"/>
  <c r="BH423"/>
  <c r="BG423"/>
  <c r="BF423"/>
  <c r="T423"/>
  <c r="R423"/>
  <c r="P423"/>
  <c r="BK423"/>
  <c r="J423"/>
  <c r="BE423" s="1"/>
  <c r="BI421"/>
  <c r="BH421"/>
  <c r="BG421"/>
  <c r="BF421"/>
  <c r="T421"/>
  <c r="R421"/>
  <c r="P421"/>
  <c r="BK421"/>
  <c r="J421"/>
  <c r="BE421" s="1"/>
  <c r="BI419"/>
  <c r="BH419"/>
  <c r="BG419"/>
  <c r="BF419"/>
  <c r="T419"/>
  <c r="R419"/>
  <c r="P419"/>
  <c r="BK419"/>
  <c r="BK418" s="1"/>
  <c r="J419"/>
  <c r="BE419" s="1"/>
  <c r="BI416"/>
  <c r="BH416"/>
  <c r="BG416"/>
  <c r="BF416"/>
  <c r="T416"/>
  <c r="T415" s="1"/>
  <c r="R416"/>
  <c r="R415" s="1"/>
  <c r="P416"/>
  <c r="P415" s="1"/>
  <c r="BK416"/>
  <c r="BK415" s="1"/>
  <c r="J415" s="1"/>
  <c r="J66" s="1"/>
  <c r="J416"/>
  <c r="BE416" s="1"/>
  <c r="BI413"/>
  <c r="BH413"/>
  <c r="BG413"/>
  <c r="BF413"/>
  <c r="T413"/>
  <c r="R413"/>
  <c r="P413"/>
  <c r="BK413"/>
  <c r="J413"/>
  <c r="BE413" s="1"/>
  <c r="BI412"/>
  <c r="BH412"/>
  <c r="BG412"/>
  <c r="BF412"/>
  <c r="T412"/>
  <c r="R412"/>
  <c r="P412"/>
  <c r="BK412"/>
  <c r="J412"/>
  <c r="BE412" s="1"/>
  <c r="BI411"/>
  <c r="BH411"/>
  <c r="BG411"/>
  <c r="BF411"/>
  <c r="T411"/>
  <c r="R411"/>
  <c r="P411"/>
  <c r="BK411"/>
  <c r="J411"/>
  <c r="BE411" s="1"/>
  <c r="BI409"/>
  <c r="BH409"/>
  <c r="BG409"/>
  <c r="BF409"/>
  <c r="T409"/>
  <c r="R409"/>
  <c r="P409"/>
  <c r="BK409"/>
  <c r="J409"/>
  <c r="BE409" s="1"/>
  <c r="BI408"/>
  <c r="BH408"/>
  <c r="BG408"/>
  <c r="BF408"/>
  <c r="T408"/>
  <c r="R408"/>
  <c r="P408"/>
  <c r="BK408"/>
  <c r="J408"/>
  <c r="BE408"/>
  <c r="BI407"/>
  <c r="BH407"/>
  <c r="BG407"/>
  <c r="BF407"/>
  <c r="T407"/>
  <c r="R407"/>
  <c r="P407"/>
  <c r="P406" s="1"/>
  <c r="BK407"/>
  <c r="BK406" s="1"/>
  <c r="J406" s="1"/>
  <c r="J65" s="1"/>
  <c r="J407"/>
  <c r="BE407" s="1"/>
  <c r="BI404"/>
  <c r="BH404"/>
  <c r="BG404"/>
  <c r="BF404"/>
  <c r="T404"/>
  <c r="R404"/>
  <c r="P404"/>
  <c r="BK404"/>
  <c r="J404"/>
  <c r="BE404" s="1"/>
  <c r="BI400"/>
  <c r="BH400"/>
  <c r="BG400"/>
  <c r="BF400"/>
  <c r="T400"/>
  <c r="R400"/>
  <c r="P400"/>
  <c r="BK400"/>
  <c r="J400"/>
  <c r="BE400" s="1"/>
  <c r="BI398"/>
  <c r="BH398"/>
  <c r="BG398"/>
  <c r="BF398"/>
  <c r="T398"/>
  <c r="R398"/>
  <c r="P398"/>
  <c r="BK398"/>
  <c r="J398"/>
  <c r="BE398" s="1"/>
  <c r="BI396"/>
  <c r="BH396"/>
  <c r="BG396"/>
  <c r="BF396"/>
  <c r="T396"/>
  <c r="R396"/>
  <c r="P396"/>
  <c r="BK396"/>
  <c r="J396"/>
  <c r="BE396" s="1"/>
  <c r="BI393"/>
  <c r="BH393"/>
  <c r="BG393"/>
  <c r="BF393"/>
  <c r="T393"/>
  <c r="R393"/>
  <c r="P393"/>
  <c r="BK393"/>
  <c r="J393"/>
  <c r="BE393" s="1"/>
  <c r="BI389"/>
  <c r="BH389"/>
  <c r="BG389"/>
  <c r="BF389"/>
  <c r="T389"/>
  <c r="R389"/>
  <c r="P389"/>
  <c r="BK389"/>
  <c r="J389"/>
  <c r="BE389" s="1"/>
  <c r="BI387"/>
  <c r="BH387"/>
  <c r="BG387"/>
  <c r="BF387"/>
  <c r="T387"/>
  <c r="R387"/>
  <c r="P387"/>
  <c r="BK387"/>
  <c r="J387"/>
  <c r="BE387" s="1"/>
  <c r="BI385"/>
  <c r="BH385"/>
  <c r="BG385"/>
  <c r="BF385"/>
  <c r="T385"/>
  <c r="R385"/>
  <c r="P385"/>
  <c r="BK385"/>
  <c r="J385"/>
  <c r="BE385" s="1"/>
  <c r="BI381"/>
  <c r="BH381"/>
  <c r="BG381"/>
  <c r="BF381"/>
  <c r="T381"/>
  <c r="R381"/>
  <c r="P381"/>
  <c r="BK381"/>
  <c r="J381"/>
  <c r="BE381" s="1"/>
  <c r="BI376"/>
  <c r="BH376"/>
  <c r="BG376"/>
  <c r="BF376"/>
  <c r="T376"/>
  <c r="R376"/>
  <c r="P376"/>
  <c r="BK376"/>
  <c r="J376"/>
  <c r="BE376" s="1"/>
  <c r="BI372"/>
  <c r="BH372"/>
  <c r="BG372"/>
  <c r="BF372"/>
  <c r="T372"/>
  <c r="R372"/>
  <c r="P372"/>
  <c r="BK372"/>
  <c r="J372"/>
  <c r="BE372" s="1"/>
  <c r="BI370"/>
  <c r="BH370"/>
  <c r="BG370"/>
  <c r="BF370"/>
  <c r="T370"/>
  <c r="R370"/>
  <c r="P370"/>
  <c r="BK370"/>
  <c r="J370"/>
  <c r="BE370" s="1"/>
  <c r="BI368"/>
  <c r="BH368"/>
  <c r="BG368"/>
  <c r="BF368"/>
  <c r="T368"/>
  <c r="R368"/>
  <c r="P368"/>
  <c r="BK368"/>
  <c r="J368"/>
  <c r="BE368"/>
  <c r="BI358"/>
  <c r="BH358"/>
  <c r="BG358"/>
  <c r="BF358"/>
  <c r="T358"/>
  <c r="R358"/>
  <c r="P358"/>
  <c r="BK358"/>
  <c r="J358"/>
  <c r="BE358" s="1"/>
  <c r="BI356"/>
  <c r="BH356"/>
  <c r="BG356"/>
  <c r="BF356"/>
  <c r="T356"/>
  <c r="R356"/>
  <c r="P356"/>
  <c r="BK356"/>
  <c r="J356"/>
  <c r="BE356" s="1"/>
  <c r="BI354"/>
  <c r="BH354"/>
  <c r="BG354"/>
  <c r="BF354"/>
  <c r="T354"/>
  <c r="R354"/>
  <c r="P354"/>
  <c r="BK354"/>
  <c r="J354"/>
  <c r="BE354" s="1"/>
  <c r="BI351"/>
  <c r="BH351"/>
  <c r="BG351"/>
  <c r="BF351"/>
  <c r="T351"/>
  <c r="T350"/>
  <c r="R351"/>
  <c r="P351"/>
  <c r="BK351"/>
  <c r="J351"/>
  <c r="BE351" s="1"/>
  <c r="BI348"/>
  <c r="BH348"/>
  <c r="BG348"/>
  <c r="BF348"/>
  <c r="T348"/>
  <c r="T347" s="1"/>
  <c r="R348"/>
  <c r="R347" s="1"/>
  <c r="P348"/>
  <c r="P347" s="1"/>
  <c r="BK348"/>
  <c r="BK347" s="1"/>
  <c r="J347" s="1"/>
  <c r="J63" s="1"/>
  <c r="J348"/>
  <c r="BE348" s="1"/>
  <c r="BI346"/>
  <c r="BH346"/>
  <c r="BG346"/>
  <c r="BF346"/>
  <c r="T346"/>
  <c r="R346"/>
  <c r="P346"/>
  <c r="BK346"/>
  <c r="J346"/>
  <c r="BE346" s="1"/>
  <c r="BI345"/>
  <c r="BH345"/>
  <c r="BG345"/>
  <c r="BF345"/>
  <c r="T345"/>
  <c r="R345"/>
  <c r="P345"/>
  <c r="BK345"/>
  <c r="J345"/>
  <c r="BE345" s="1"/>
  <c r="BI343"/>
  <c r="BH343"/>
  <c r="BG343"/>
  <c r="BF343"/>
  <c r="T343"/>
  <c r="R343"/>
  <c r="P343"/>
  <c r="BK343"/>
  <c r="J343"/>
  <c r="BE343" s="1"/>
  <c r="BI338"/>
  <c r="BH338"/>
  <c r="BG338"/>
  <c r="BF338"/>
  <c r="T338"/>
  <c r="R338"/>
  <c r="P338"/>
  <c r="BK338"/>
  <c r="J338"/>
  <c r="BE338" s="1"/>
  <c r="BI333"/>
  <c r="BH333"/>
  <c r="BG333"/>
  <c r="BF333"/>
  <c r="T333"/>
  <c r="R333"/>
  <c r="P333"/>
  <c r="BK333"/>
  <c r="J333"/>
  <c r="BE333" s="1"/>
  <c r="BI328"/>
  <c r="BH328"/>
  <c r="BG328"/>
  <c r="BF328"/>
  <c r="T328"/>
  <c r="R328"/>
  <c r="P328"/>
  <c r="BK328"/>
  <c r="J328"/>
  <c r="BE328" s="1"/>
  <c r="BI326"/>
  <c r="BH326"/>
  <c r="BG326"/>
  <c r="BF326"/>
  <c r="T326"/>
  <c r="R326"/>
  <c r="P326"/>
  <c r="BK326"/>
  <c r="J326"/>
  <c r="BE326" s="1"/>
  <c r="BI324"/>
  <c r="BH324"/>
  <c r="BG324"/>
  <c r="BF324"/>
  <c r="T324"/>
  <c r="R324"/>
  <c r="P324"/>
  <c r="BK324"/>
  <c r="J324"/>
  <c r="BE324" s="1"/>
  <c r="BI320"/>
  <c r="BH320"/>
  <c r="BG320"/>
  <c r="BF320"/>
  <c r="T320"/>
  <c r="R320"/>
  <c r="P320"/>
  <c r="BK320"/>
  <c r="J320"/>
  <c r="BE320" s="1"/>
  <c r="BI318"/>
  <c r="BH318"/>
  <c r="BG318"/>
  <c r="BF318"/>
  <c r="T318"/>
  <c r="R318"/>
  <c r="P318"/>
  <c r="BK318"/>
  <c r="J318"/>
  <c r="BE318" s="1"/>
  <c r="BI316"/>
  <c r="BH316"/>
  <c r="BG316"/>
  <c r="BF316"/>
  <c r="T316"/>
  <c r="R316"/>
  <c r="P316"/>
  <c r="BK316"/>
  <c r="J316"/>
  <c r="BE316" s="1"/>
  <c r="BI311"/>
  <c r="BH311"/>
  <c r="BG311"/>
  <c r="BF311"/>
  <c r="T311"/>
  <c r="R311"/>
  <c r="P311"/>
  <c r="BK311"/>
  <c r="J311"/>
  <c r="BE311" s="1"/>
  <c r="BI309"/>
  <c r="BH309"/>
  <c r="BG309"/>
  <c r="BF309"/>
  <c r="T309"/>
  <c r="R309"/>
  <c r="P309"/>
  <c r="BK309"/>
  <c r="J309"/>
  <c r="BE309" s="1"/>
  <c r="BI307"/>
  <c r="BH307"/>
  <c r="BG307"/>
  <c r="BF307"/>
  <c r="T307"/>
  <c r="R307"/>
  <c r="P307"/>
  <c r="BK307"/>
  <c r="J307"/>
  <c r="BE307" s="1"/>
  <c r="BI305"/>
  <c r="BH305"/>
  <c r="BG305"/>
  <c r="BF305"/>
  <c r="T305"/>
  <c r="R305"/>
  <c r="P305"/>
  <c r="BK305"/>
  <c r="J305"/>
  <c r="BE305" s="1"/>
  <c r="BI303"/>
  <c r="BH303"/>
  <c r="BG303"/>
  <c r="BF303"/>
  <c r="T303"/>
  <c r="R303"/>
  <c r="P303"/>
  <c r="BK303"/>
  <c r="J303"/>
  <c r="BE303" s="1"/>
  <c r="BI292"/>
  <c r="BH292"/>
  <c r="BG292"/>
  <c r="BF292"/>
  <c r="T292"/>
  <c r="R292"/>
  <c r="P292"/>
  <c r="BK292"/>
  <c r="J292"/>
  <c r="BE292" s="1"/>
  <c r="BI290"/>
  <c r="BH290"/>
  <c r="BG290"/>
  <c r="BF290"/>
  <c r="T290"/>
  <c r="R290"/>
  <c r="P290"/>
  <c r="BK290"/>
  <c r="J290"/>
  <c r="BE290" s="1"/>
  <c r="BI286"/>
  <c r="BH286"/>
  <c r="BG286"/>
  <c r="BF286"/>
  <c r="T286"/>
  <c r="R286"/>
  <c r="P286"/>
  <c r="BK286"/>
  <c r="J286"/>
  <c r="BE286" s="1"/>
  <c r="BI284"/>
  <c r="BH284"/>
  <c r="BG284"/>
  <c r="BF284"/>
  <c r="T284"/>
  <c r="R284"/>
  <c r="P284"/>
  <c r="BK284"/>
  <c r="J284"/>
  <c r="BE284" s="1"/>
  <c r="BI282"/>
  <c r="BH282"/>
  <c r="BG282"/>
  <c r="BF282"/>
  <c r="T282"/>
  <c r="R282"/>
  <c r="P282"/>
  <c r="BK282"/>
  <c r="J282"/>
  <c r="BE282" s="1"/>
  <c r="BI278"/>
  <c r="BH278"/>
  <c r="BG278"/>
  <c r="BF278"/>
  <c r="T278"/>
  <c r="R278"/>
  <c r="P278"/>
  <c r="BK278"/>
  <c r="J278"/>
  <c r="BE278" s="1"/>
  <c r="BI276"/>
  <c r="BH276"/>
  <c r="BG276"/>
  <c r="BF276"/>
  <c r="T276"/>
  <c r="R276"/>
  <c r="P276"/>
  <c r="BK276"/>
  <c r="J276"/>
  <c r="BE276" s="1"/>
  <c r="BI272"/>
  <c r="BH272"/>
  <c r="BG272"/>
  <c r="BF272"/>
  <c r="T272"/>
  <c r="R272"/>
  <c r="P272"/>
  <c r="BK272"/>
  <c r="J272"/>
  <c r="BE272" s="1"/>
  <c r="BI262"/>
  <c r="BH262"/>
  <c r="BG262"/>
  <c r="BF262"/>
  <c r="T262"/>
  <c r="R262"/>
  <c r="P262"/>
  <c r="BK262"/>
  <c r="J262"/>
  <c r="BE262" s="1"/>
  <c r="BI260"/>
  <c r="BH260"/>
  <c r="BG260"/>
  <c r="BF260"/>
  <c r="T260"/>
  <c r="R260"/>
  <c r="P260"/>
  <c r="BK260"/>
  <c r="J260"/>
  <c r="BE260" s="1"/>
  <c r="BI255"/>
  <c r="BH255"/>
  <c r="BG255"/>
  <c r="BF255"/>
  <c r="T255"/>
  <c r="T240" s="1"/>
  <c r="R255"/>
  <c r="P255"/>
  <c r="BK255"/>
  <c r="J255"/>
  <c r="BE255" s="1"/>
  <c r="BI253"/>
  <c r="BH253"/>
  <c r="BG253"/>
  <c r="BF253"/>
  <c r="T253"/>
  <c r="R253"/>
  <c r="P253"/>
  <c r="BK253"/>
  <c r="J253"/>
  <c r="BE253" s="1"/>
  <c r="BI241"/>
  <c r="BH241"/>
  <c r="BG241"/>
  <c r="BF241"/>
  <c r="T241"/>
  <c r="R241"/>
  <c r="R240" s="1"/>
  <c r="P241"/>
  <c r="BK241"/>
  <c r="J241"/>
  <c r="BE241" s="1"/>
  <c r="BI238"/>
  <c r="BH238"/>
  <c r="BG238"/>
  <c r="BF238"/>
  <c r="T238"/>
  <c r="R238"/>
  <c r="P238"/>
  <c r="BK238"/>
  <c r="J238"/>
  <c r="BE238" s="1"/>
  <c r="BI236"/>
  <c r="BH236"/>
  <c r="BG236"/>
  <c r="BF236"/>
  <c r="T236"/>
  <c r="R236"/>
  <c r="P236"/>
  <c r="BK236"/>
  <c r="J236"/>
  <c r="BE236" s="1"/>
  <c r="BI234"/>
  <c r="BH234"/>
  <c r="BG234"/>
  <c r="BF234"/>
  <c r="T234"/>
  <c r="R234"/>
  <c r="P234"/>
  <c r="BK234"/>
  <c r="J234"/>
  <c r="BE234" s="1"/>
  <c r="BI233"/>
  <c r="BH233"/>
  <c r="BG233"/>
  <c r="BF233"/>
  <c r="T233"/>
  <c r="R233"/>
  <c r="P233"/>
  <c r="BK233"/>
  <c r="J233"/>
  <c r="BE233" s="1"/>
  <c r="BI222"/>
  <c r="BH222"/>
  <c r="BG222"/>
  <c r="BF222"/>
  <c r="T222"/>
  <c r="R222"/>
  <c r="P222"/>
  <c r="BK222"/>
  <c r="J222"/>
  <c r="BE222" s="1"/>
  <c r="BI211"/>
  <c r="BH211"/>
  <c r="BG211"/>
  <c r="BF211"/>
  <c r="T211"/>
  <c r="R211"/>
  <c r="P211"/>
  <c r="BK211"/>
  <c r="J211"/>
  <c r="BE211" s="1"/>
  <c r="BI210"/>
  <c r="BH210"/>
  <c r="BG210"/>
  <c r="BF210"/>
  <c r="T210"/>
  <c r="R210"/>
  <c r="P210"/>
  <c r="BK210"/>
  <c r="J210"/>
  <c r="BE210" s="1"/>
  <c r="BI207"/>
  <c r="BH207"/>
  <c r="BG207"/>
  <c r="BF207"/>
  <c r="T207"/>
  <c r="R207"/>
  <c r="P207"/>
  <c r="BK207"/>
  <c r="J207"/>
  <c r="BE207" s="1"/>
  <c r="BI206"/>
  <c r="BH206"/>
  <c r="BG206"/>
  <c r="BF206"/>
  <c r="T206"/>
  <c r="R206"/>
  <c r="P206"/>
  <c r="BK206"/>
  <c r="J206"/>
  <c r="BE206" s="1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 s="1"/>
  <c r="BI194"/>
  <c r="BH194"/>
  <c r="BG194"/>
  <c r="BF194"/>
  <c r="T194"/>
  <c r="R194"/>
  <c r="P194"/>
  <c r="BK194"/>
  <c r="J194"/>
  <c r="BE194" s="1"/>
  <c r="BI190"/>
  <c r="BH190"/>
  <c r="BG190"/>
  <c r="BF190"/>
  <c r="T190"/>
  <c r="R190"/>
  <c r="P190"/>
  <c r="BK190"/>
  <c r="J190"/>
  <c r="BE190" s="1"/>
  <c r="BI188"/>
  <c r="BH188"/>
  <c r="BG188"/>
  <c r="BF188"/>
  <c r="T188"/>
  <c r="R188"/>
  <c r="P188"/>
  <c r="BK188"/>
  <c r="J188"/>
  <c r="BE188" s="1"/>
  <c r="BI186"/>
  <c r="BH186"/>
  <c r="BG186"/>
  <c r="BF186"/>
  <c r="T186"/>
  <c r="R186"/>
  <c r="P186"/>
  <c r="BK186"/>
  <c r="J186"/>
  <c r="BE186" s="1"/>
  <c r="BI183"/>
  <c r="BH183"/>
  <c r="BG183"/>
  <c r="BF183"/>
  <c r="T183"/>
  <c r="R183"/>
  <c r="P183"/>
  <c r="BK183"/>
  <c r="J183"/>
  <c r="BE183" s="1"/>
  <c r="BI181"/>
  <c r="BH181"/>
  <c r="BG181"/>
  <c r="BF181"/>
  <c r="T181"/>
  <c r="R181"/>
  <c r="P181"/>
  <c r="BK181"/>
  <c r="J181"/>
  <c r="BE181" s="1"/>
  <c r="BI179"/>
  <c r="BH179"/>
  <c r="BG179"/>
  <c r="BF179"/>
  <c r="T179"/>
  <c r="R179"/>
  <c r="P179"/>
  <c r="BK179"/>
  <c r="J179"/>
  <c r="BE179" s="1"/>
  <c r="BI177"/>
  <c r="BH177"/>
  <c r="BG177"/>
  <c r="BF177"/>
  <c r="T177"/>
  <c r="R177"/>
  <c r="P177"/>
  <c r="BK177"/>
  <c r="J177"/>
  <c r="BE177" s="1"/>
  <c r="BI171"/>
  <c r="BH171"/>
  <c r="BG171"/>
  <c r="BF171"/>
  <c r="T171"/>
  <c r="R171"/>
  <c r="P171"/>
  <c r="BK171"/>
  <c r="J171"/>
  <c r="BE171" s="1"/>
  <c r="BI168"/>
  <c r="BH168"/>
  <c r="BG168"/>
  <c r="BF168"/>
  <c r="T168"/>
  <c r="R168"/>
  <c r="P168"/>
  <c r="BK168"/>
  <c r="J168"/>
  <c r="BE168" s="1"/>
  <c r="BI167"/>
  <c r="BH167"/>
  <c r="BG167"/>
  <c r="BF167"/>
  <c r="T167"/>
  <c r="R167"/>
  <c r="P167"/>
  <c r="BK167"/>
  <c r="J167"/>
  <c r="BE167" s="1"/>
  <c r="BI163"/>
  <c r="BH163"/>
  <c r="BG163"/>
  <c r="BF163"/>
  <c r="T163"/>
  <c r="R163"/>
  <c r="P163"/>
  <c r="BK163"/>
  <c r="J163"/>
  <c r="BE163" s="1"/>
  <c r="BI159"/>
  <c r="BH159"/>
  <c r="BG159"/>
  <c r="BF159"/>
  <c r="T159"/>
  <c r="R159"/>
  <c r="P159"/>
  <c r="BK159"/>
  <c r="J159"/>
  <c r="BE159" s="1"/>
  <c r="BI157"/>
  <c r="BH157"/>
  <c r="BG157"/>
  <c r="BF157"/>
  <c r="T157"/>
  <c r="R157"/>
  <c r="P157"/>
  <c r="BK157"/>
  <c r="J157"/>
  <c r="BE157" s="1"/>
  <c r="BI156"/>
  <c r="BH156"/>
  <c r="BG156"/>
  <c r="BF156"/>
  <c r="T156"/>
  <c r="R156"/>
  <c r="P156"/>
  <c r="BK156"/>
  <c r="J156"/>
  <c r="BE156" s="1"/>
  <c r="BI153"/>
  <c r="BH153"/>
  <c r="BG153"/>
  <c r="BF153"/>
  <c r="T153"/>
  <c r="R153"/>
  <c r="P153"/>
  <c r="BK153"/>
  <c r="J153"/>
  <c r="BE153" s="1"/>
  <c r="BI150"/>
  <c r="BH150"/>
  <c r="BG150"/>
  <c r="BF150"/>
  <c r="T150"/>
  <c r="R150"/>
  <c r="P150"/>
  <c r="BK150"/>
  <c r="J150"/>
  <c r="BE150" s="1"/>
  <c r="BI148"/>
  <c r="BH148"/>
  <c r="BG148"/>
  <c r="BF148"/>
  <c r="T148"/>
  <c r="R148"/>
  <c r="P148"/>
  <c r="BK148"/>
  <c r="J148"/>
  <c r="BE148" s="1"/>
  <c r="BI145"/>
  <c r="BH145"/>
  <c r="BG145"/>
  <c r="BF145"/>
  <c r="T145"/>
  <c r="R145"/>
  <c r="P145"/>
  <c r="BK145"/>
  <c r="J145"/>
  <c r="BE145" s="1"/>
  <c r="BI143"/>
  <c r="BH143"/>
  <c r="BG143"/>
  <c r="BF143"/>
  <c r="T143"/>
  <c r="R143"/>
  <c r="P143"/>
  <c r="P142" s="1"/>
  <c r="BK143"/>
  <c r="J143"/>
  <c r="BE143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2"/>
  <c r="BH132"/>
  <c r="BG132"/>
  <c r="BF132"/>
  <c r="T132"/>
  <c r="R132"/>
  <c r="P132"/>
  <c r="BK132"/>
  <c r="J132"/>
  <c r="BE132" s="1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 s="1"/>
  <c r="BI117"/>
  <c r="BH117"/>
  <c r="BG117"/>
  <c r="BF117"/>
  <c r="T117"/>
  <c r="R117"/>
  <c r="P117"/>
  <c r="BK117"/>
  <c r="J117"/>
  <c r="BE117" s="1"/>
  <c r="BI115"/>
  <c r="BH115"/>
  <c r="BG115"/>
  <c r="BF115"/>
  <c r="T115"/>
  <c r="R115"/>
  <c r="P115"/>
  <c r="BK115"/>
  <c r="J115"/>
  <c r="BE115" s="1"/>
  <c r="BI111"/>
  <c r="BH111"/>
  <c r="BG111"/>
  <c r="BF111"/>
  <c r="T111"/>
  <c r="R111"/>
  <c r="P111"/>
  <c r="BK111"/>
  <c r="J111"/>
  <c r="BE111" s="1"/>
  <c r="BI107"/>
  <c r="BH107"/>
  <c r="BG107"/>
  <c r="BF107"/>
  <c r="T107"/>
  <c r="R107"/>
  <c r="P107"/>
  <c r="BK107"/>
  <c r="J107"/>
  <c r="BE107" s="1"/>
  <c r="BI105"/>
  <c r="BH105"/>
  <c r="BG105"/>
  <c r="BF105"/>
  <c r="T105"/>
  <c r="R105"/>
  <c r="P105"/>
  <c r="BK105"/>
  <c r="J105"/>
  <c r="BE105" s="1"/>
  <c r="BI102"/>
  <c r="BH102"/>
  <c r="BG102"/>
  <c r="BF102"/>
  <c r="T102"/>
  <c r="R102"/>
  <c r="R101" s="1"/>
  <c r="P102"/>
  <c r="BK102"/>
  <c r="J102"/>
  <c r="BE102" s="1"/>
  <c r="J95"/>
  <c r="F95"/>
  <c r="F93"/>
  <c r="E91"/>
  <c r="J51"/>
  <c r="F51"/>
  <c r="F49"/>
  <c r="E47"/>
  <c r="J18"/>
  <c r="E18"/>
  <c r="F52" s="1"/>
  <c r="J17"/>
  <c r="J12"/>
  <c r="J49" s="1"/>
  <c r="E7"/>
  <c r="E45" s="1"/>
  <c r="AS51" i="1"/>
  <c r="L47"/>
  <c r="AM46"/>
  <c r="L46"/>
  <c r="AM44"/>
  <c r="L44"/>
  <c r="L42"/>
  <c r="L41"/>
  <c r="E89" i="2" l="1"/>
  <c r="E45" i="3"/>
  <c r="P101" i="2"/>
  <c r="T198"/>
  <c r="P240"/>
  <c r="R418"/>
  <c r="T424"/>
  <c r="R440"/>
  <c r="T492"/>
  <c r="P507"/>
  <c r="P522"/>
  <c r="P536"/>
  <c r="R554"/>
  <c r="R198"/>
  <c r="R406"/>
  <c r="R468"/>
  <c r="R536"/>
  <c r="T554"/>
  <c r="R482"/>
  <c r="P554"/>
  <c r="BK170"/>
  <c r="J170" s="1"/>
  <c r="J60" s="1"/>
  <c r="R492"/>
  <c r="P198"/>
  <c r="P350"/>
  <c r="T406"/>
  <c r="F34" i="8"/>
  <c r="BD58" i="1" s="1"/>
  <c r="F31" i="8"/>
  <c r="BA58" i="1" s="1"/>
  <c r="F33" i="8"/>
  <c r="BC58" i="1" s="1"/>
  <c r="P87" i="8"/>
  <c r="P86" s="1"/>
  <c r="AU58" i="1" s="1"/>
  <c r="F34" i="7"/>
  <c r="BD57" i="1" s="1"/>
  <c r="F32" i="4"/>
  <c r="BB54" i="1" s="1"/>
  <c r="F34" i="4"/>
  <c r="BD54" i="1" s="1"/>
  <c r="T142" i="2"/>
  <c r="R170"/>
  <c r="T418"/>
  <c r="P482"/>
  <c r="P492"/>
  <c r="R142"/>
  <c r="P170"/>
  <c r="P100" s="1"/>
  <c r="R424"/>
  <c r="T522"/>
  <c r="T101"/>
  <c r="T170"/>
  <c r="R350"/>
  <c r="R100" s="1"/>
  <c r="P418"/>
  <c r="P440"/>
  <c r="T507"/>
  <c r="T536"/>
  <c r="J49" i="5"/>
  <c r="F31" i="7"/>
  <c r="BA57" i="1" s="1"/>
  <c r="BK83" i="7"/>
  <c r="BK94"/>
  <c r="J94" s="1"/>
  <c r="J60" s="1"/>
  <c r="BK89" i="6"/>
  <c r="J89" s="1"/>
  <c r="J61" s="1"/>
  <c r="F31"/>
  <c r="BA56" i="1" s="1"/>
  <c r="F33" i="6"/>
  <c r="BC56" i="1" s="1"/>
  <c r="F32" i="6"/>
  <c r="BB56" i="1" s="1"/>
  <c r="BK82" i="5"/>
  <c r="J82" s="1"/>
  <c r="J58" s="1"/>
  <c r="F34"/>
  <c r="BD55" i="1" s="1"/>
  <c r="F32" i="5"/>
  <c r="BB55" i="1" s="1"/>
  <c r="F33" i="4"/>
  <c r="BC54" i="1" s="1"/>
  <c r="BK83" i="4"/>
  <c r="BK82" s="1"/>
  <c r="BK507" i="2"/>
  <c r="J507" s="1"/>
  <c r="J74" s="1"/>
  <c r="F30" i="8"/>
  <c r="AZ58" i="1" s="1"/>
  <c r="J31" i="8"/>
  <c r="AW58" i="1" s="1"/>
  <c r="F32" i="8"/>
  <c r="BB58" i="1" s="1"/>
  <c r="F33" i="7"/>
  <c r="BC57" i="1" s="1"/>
  <c r="F34" i="6"/>
  <c r="BD56" i="1" s="1"/>
  <c r="J31" i="6"/>
  <c r="AW56" i="1" s="1"/>
  <c r="J31" i="5"/>
  <c r="AW55" i="1" s="1"/>
  <c r="F33" i="5"/>
  <c r="BC55" i="1" s="1"/>
  <c r="F31" i="3"/>
  <c r="BA53" i="1" s="1"/>
  <c r="F75" i="3"/>
  <c r="J76" i="6"/>
  <c r="F79"/>
  <c r="E70" i="7"/>
  <c r="F52" i="5"/>
  <c r="BK554" i="2"/>
  <c r="J554" s="1"/>
  <c r="J77" s="1"/>
  <c r="BK536"/>
  <c r="J536" s="1"/>
  <c r="J76" s="1"/>
  <c r="BK522"/>
  <c r="J522" s="1"/>
  <c r="J75" s="1"/>
  <c r="BK492"/>
  <c r="J492" s="1"/>
  <c r="J73" s="1"/>
  <c r="BK482"/>
  <c r="J482" s="1"/>
  <c r="J72" s="1"/>
  <c r="BK468"/>
  <c r="J468" s="1"/>
  <c r="J71" s="1"/>
  <c r="BK440"/>
  <c r="J440" s="1"/>
  <c r="J70" s="1"/>
  <c r="BK424"/>
  <c r="J424" s="1"/>
  <c r="J69" s="1"/>
  <c r="BK350"/>
  <c r="J350" s="1"/>
  <c r="J64" s="1"/>
  <c r="BK240"/>
  <c r="J240" s="1"/>
  <c r="J62" s="1"/>
  <c r="BK198"/>
  <c r="J198" s="1"/>
  <c r="J61" s="1"/>
  <c r="F33"/>
  <c r="BC52" i="1" s="1"/>
  <c r="J31" i="2"/>
  <c r="AW52" i="1" s="1"/>
  <c r="BK142" i="2"/>
  <c r="J142" s="1"/>
  <c r="J59" s="1"/>
  <c r="BK101"/>
  <c r="F34"/>
  <c r="BD52" i="1" s="1"/>
  <c r="F32" i="2"/>
  <c r="BB52" i="1" s="1"/>
  <c r="J85" i="6"/>
  <c r="J59" s="1"/>
  <c r="J83" i="7"/>
  <c r="J59" s="1"/>
  <c r="F30" i="5"/>
  <c r="AZ55" i="1" s="1"/>
  <c r="J30" i="7"/>
  <c r="AV57" i="1" s="1"/>
  <c r="R87" i="8"/>
  <c r="R86" s="1"/>
  <c r="J30" i="2"/>
  <c r="AV52" i="1" s="1"/>
  <c r="F30" i="2"/>
  <c r="AZ52" i="1" s="1"/>
  <c r="J564" i="2"/>
  <c r="J79" s="1"/>
  <c r="BK563"/>
  <c r="J563" s="1"/>
  <c r="J78" s="1"/>
  <c r="F30" i="6"/>
  <c r="AZ56" i="1" s="1"/>
  <c r="J30" i="6"/>
  <c r="AV56" i="1" s="1"/>
  <c r="J90" i="8"/>
  <c r="J59" s="1"/>
  <c r="BK87"/>
  <c r="J83" i="4"/>
  <c r="J58" s="1"/>
  <c r="BK81" i="5"/>
  <c r="J418" i="2"/>
  <c r="J68" s="1"/>
  <c r="BK78" i="3"/>
  <c r="J78" s="1"/>
  <c r="J79"/>
  <c r="J57" s="1"/>
  <c r="F30" i="4"/>
  <c r="AZ54" i="1" s="1"/>
  <c r="J30" i="4"/>
  <c r="AV54" i="1" s="1"/>
  <c r="T87" i="8"/>
  <c r="T86" s="1"/>
  <c r="J93" i="2"/>
  <c r="F96"/>
  <c r="F31"/>
  <c r="BA52" i="1" s="1"/>
  <c r="J30" i="3"/>
  <c r="AV53" i="1" s="1"/>
  <c r="AT53" s="1"/>
  <c r="J31" i="4"/>
  <c r="AW54" i="1" s="1"/>
  <c r="J30" i="5"/>
  <c r="AV55" i="1" s="1"/>
  <c r="AT55" s="1"/>
  <c r="J83" i="5"/>
  <c r="J59" s="1"/>
  <c r="F31"/>
  <c r="BA55" i="1" s="1"/>
  <c r="E72" i="6"/>
  <c r="J74" i="7"/>
  <c r="F77"/>
  <c r="F30"/>
  <c r="AZ57" i="1" s="1"/>
  <c r="J31" i="7"/>
  <c r="AW57" i="1" s="1"/>
  <c r="E76" i="8"/>
  <c r="J30"/>
  <c r="AV58" i="1" s="1"/>
  <c r="J80" i="3"/>
  <c r="J58" s="1"/>
  <c r="J75" i="4"/>
  <c r="F78"/>
  <c r="E70" i="5"/>
  <c r="J80" i="8"/>
  <c r="F83"/>
  <c r="P417" i="2" l="1"/>
  <c r="P99" s="1"/>
  <c r="AU52" i="1" s="1"/>
  <c r="AU51" s="1"/>
  <c r="R417" i="2"/>
  <c r="R99" s="1"/>
  <c r="T100"/>
  <c r="BK82" i="7"/>
  <c r="BA51" i="1"/>
  <c r="W27" s="1"/>
  <c r="AT54"/>
  <c r="T417" i="2"/>
  <c r="AT58" i="1"/>
  <c r="BC51"/>
  <c r="AY51" s="1"/>
  <c r="AT56"/>
  <c r="BK84" i="6"/>
  <c r="BK83" s="1"/>
  <c r="BB51" i="1"/>
  <c r="W28" s="1"/>
  <c r="BD51"/>
  <c r="W30" s="1"/>
  <c r="BK417" i="2"/>
  <c r="J417" s="1"/>
  <c r="J67" s="1"/>
  <c r="AT52" i="1"/>
  <c r="BK100" i="2"/>
  <c r="J100" s="1"/>
  <c r="J57" s="1"/>
  <c r="J101"/>
  <c r="J58" s="1"/>
  <c r="J56" i="3"/>
  <c r="J27"/>
  <c r="BK80" i="5"/>
  <c r="J80" s="1"/>
  <c r="J81"/>
  <c r="J57" s="1"/>
  <c r="AZ51" i="1"/>
  <c r="AT57"/>
  <c r="BK81" i="4"/>
  <c r="J81" s="1"/>
  <c r="J82"/>
  <c r="J57" s="1"/>
  <c r="BK86" i="8"/>
  <c r="J86" s="1"/>
  <c r="J87"/>
  <c r="J57" s="1"/>
  <c r="BK81" i="7"/>
  <c r="J82"/>
  <c r="J58" s="1"/>
  <c r="AW51" i="1" l="1"/>
  <c r="AK27" s="1"/>
  <c r="T99" i="2"/>
  <c r="J84" i="6"/>
  <c r="J58" s="1"/>
  <c r="W29" i="1"/>
  <c r="AX51"/>
  <c r="BK99" i="2"/>
  <c r="J99" s="1"/>
  <c r="J56" s="1"/>
  <c r="J36" i="3"/>
  <c r="AG53" i="1"/>
  <c r="AN53" s="1"/>
  <c r="J81" i="7"/>
  <c r="J57" s="1"/>
  <c r="BK80"/>
  <c r="J80" s="1"/>
  <c r="J27" i="4"/>
  <c r="J56"/>
  <c r="AV51" i="1"/>
  <c r="W26"/>
  <c r="J27" i="5"/>
  <c r="J56"/>
  <c r="J27" i="8"/>
  <c r="J56"/>
  <c r="BK82" i="6"/>
  <c r="J82" s="1"/>
  <c r="J83"/>
  <c r="J57" s="1"/>
  <c r="J27" i="2" l="1"/>
  <c r="J36" s="1"/>
  <c r="J27" i="7"/>
  <c r="J56"/>
  <c r="J56" i="6"/>
  <c r="J27"/>
  <c r="AG55" i="1"/>
  <c r="AN55" s="1"/>
  <c r="J36" i="5"/>
  <c r="J36" i="4"/>
  <c r="AG54" i="1"/>
  <c r="AN54" s="1"/>
  <c r="J36" i="8"/>
  <c r="AG58" i="1"/>
  <c r="AN58" s="1"/>
  <c r="AT51"/>
  <c r="AK26"/>
  <c r="AG52" l="1"/>
  <c r="AN52" s="1"/>
  <c r="J36" i="6"/>
  <c r="AG56" i="1"/>
  <c r="AN56" s="1"/>
  <c r="J36" i="7"/>
  <c r="AG57" i="1"/>
  <c r="AN57" s="1"/>
  <c r="AG51" l="1"/>
  <c r="AK23" l="1"/>
  <c r="AK32" s="1"/>
  <c r="AN51"/>
</calcChain>
</file>

<file path=xl/sharedStrings.xml><?xml version="1.0" encoding="utf-8"?>
<sst xmlns="http://schemas.openxmlformats.org/spreadsheetml/2006/main" count="9672" uniqueCount="1744">
  <si>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</si>
  <si>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</si>
  <si>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</si>
  <si>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</si>
  <si>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</si>
  <si>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</si>
  <si>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</si>
  <si>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{bc6e6655-9010-42bf-9e94-85b95c9f9e22}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</si>
  <si>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</si>
  <si>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</si>
  <si>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</si>
  <si>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</si>
  <si>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</si>
  <si>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</si>
  <si>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</si>
  <si>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</si>
  <si>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</si>
  <si>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</si>
  <si>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ADIP98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</si>
  <si>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</si>
  <si>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</si>
  <si>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Přístavba výtahu 2.ZŠ Husitská, pavilon U12</t>
  </si>
  <si>
    <t>KSO:</t>
  </si>
  <si>
    <t>CC-CZ:</t>
  </si>
  <si>
    <t>Místo:</t>
  </si>
  <si>
    <t>Nová Paka</t>
  </si>
  <si>
    <t>Datum:</t>
  </si>
  <si>
    <t>10</t>
  </si>
  <si>
    <t>100</t>
  </si>
  <si>
    <t>Zadavatel:</t>
  </si>
  <si>
    <t>IČ:</t>
  </si>
  <si>
    <t>ZŠ Nová Paka, Husitská 1695</t>
  </si>
  <si>
    <t>DIČ:</t>
  </si>
  <si>
    <t>Uchazeč: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</si>
  <si>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</si>
  <si>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</si>
  <si>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</si>
  <si>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</si>
  <si>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</si>
  <si>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</si>
  <si>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</si>
  <si>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</si>
  <si>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</si>
  <si>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</si>
  <si>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</si>
  <si>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</si>
  <si>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</si>
  <si>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</si>
  <si>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</si>
  <si>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</si>
  <si>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</si>
  <si>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</si>
  <si>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</si>
  <si>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</si>
  <si>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</si>
  <si>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</si>
  <si>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</si>
  <si>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</si>
  <si>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</si>
  <si>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</si>
  <si>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</si>
  <si>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</si>
  <si>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</si>
  <si>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</si>
  <si>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</si>
  <si>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</si>
  <si>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</si>
  <si>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</si>
  <si>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</si>
  <si>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</si>
  <si>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</si>
  <si>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</si>
  <si>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</si>
  <si>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</si>
  <si>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</si>
  <si>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</si>
  <si>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</si>
  <si>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Přístavba výtahu</t>
  </si>
  <si>
    <t>STA</t>
  </si>
  <si>
    <t>{f103a893-3960-4727-8173-a599474a1624}</t>
  </si>
  <si>
    <t>2</t>
  </si>
  <si>
    <t>Vegetační úpravy</t>
  </si>
  <si>
    <t>{d2a78d72-e4a4-467e-9d62-14bbb7a1c970}</t>
  </si>
  <si>
    <t>3</t>
  </si>
  <si>
    <t xml:space="preserve">ZTI </t>
  </si>
  <si>
    <t>{29242ea4-d2c4-4c99-920a-28c07517f651}</t>
  </si>
  <si>
    <t>4</t>
  </si>
  <si>
    <t>ÚT</t>
  </si>
  <si>
    <t>{6c250552-7250-4521-b2f1-83a45e091903}</t>
  </si>
  <si>
    <t>5</t>
  </si>
  <si>
    <t>EL silnoproud</t>
  </si>
  <si>
    <t>{5d064186-bb34-47bb-bb22-8f5315657d6f}</t>
  </si>
  <si>
    <t>6</t>
  </si>
  <si>
    <t>EL slaboproud</t>
  </si>
  <si>
    <t>{bdba94d9-26e3-4ba6-935d-2fdb2d9f9067}</t>
  </si>
  <si>
    <t>7</t>
  </si>
  <si>
    <t>Vedlejší náklady</t>
  </si>
  <si>
    <t>{b7abc132-b525-435b-9d79-16c1ee18e57d}</t>
  </si>
  <si>
    <t>1) Krycí list soupisu</t>
  </si>
  <si>
    <t>2) Rekapitulace</t>
  </si>
  <si>
    <t>3) Soupis prací</t>
  </si>
  <si>
    <t>Zpět na list:</t>
  </si>
  <si>
    <t>Rekapitulace stavby</t>
  </si>
  <si>
    <t>fig1</t>
  </si>
  <si>
    <t>výkop pro základy</t>
  </si>
  <si>
    <t>42,35</t>
  </si>
  <si>
    <t>fig11</t>
  </si>
  <si>
    <t>KZS XPS 60 mm pod terénem</t>
  </si>
  <si>
    <t>14,22</t>
  </si>
  <si>
    <t>KRYCÍ LIST SOUPISU</t>
  </si>
  <si>
    <t>fig12</t>
  </si>
  <si>
    <t>KZS XPS 60 mm nad terénem</t>
  </si>
  <si>
    <t>fig13</t>
  </si>
  <si>
    <t>KZS EPS 80 mm</t>
  </si>
  <si>
    <t>116,13</t>
  </si>
  <si>
    <t>fig17</t>
  </si>
  <si>
    <t>KZS ostění hl. do 200 mm EPS 40 mm</t>
  </si>
  <si>
    <t>31,12</t>
  </si>
  <si>
    <t>fig2</t>
  </si>
  <si>
    <t>výkop pro drenáž</t>
  </si>
  <si>
    <t>27,31</t>
  </si>
  <si>
    <t>Objekt:</t>
  </si>
  <si>
    <t>fig21</t>
  </si>
  <si>
    <t>soklová lišta 80 mm</t>
  </si>
  <si>
    <t>7,35</t>
  </si>
  <si>
    <t>1 - Přístavba výtahu</t>
  </si>
  <si>
    <t>fig23</t>
  </si>
  <si>
    <t>rohové lišty</t>
  </si>
  <si>
    <t>34</t>
  </si>
  <si>
    <t>fig24</t>
  </si>
  <si>
    <t>okenní lišty</t>
  </si>
  <si>
    <t>28,66</t>
  </si>
  <si>
    <t>fig25</t>
  </si>
  <si>
    <t>parapetní lišty</t>
  </si>
  <si>
    <t>2,46</t>
  </si>
  <si>
    <t>fig26</t>
  </si>
  <si>
    <t>dilatační lišty</t>
  </si>
  <si>
    <t>33,2</t>
  </si>
  <si>
    <t>fig3</t>
  </si>
  <si>
    <t>zpětný zásyp kolem výtahu</t>
  </si>
  <si>
    <t>24,785</t>
  </si>
  <si>
    <t>fig31</t>
  </si>
  <si>
    <t>60/140</t>
  </si>
  <si>
    <t>7,5</t>
  </si>
  <si>
    <t>fig32</t>
  </si>
  <si>
    <t>100/100</t>
  </si>
  <si>
    <t>4,95</t>
  </si>
  <si>
    <t>fig33</t>
  </si>
  <si>
    <t>24 mm bednění</t>
  </si>
  <si>
    <t>4,125</t>
  </si>
  <si>
    <t>fig41</t>
  </si>
  <si>
    <t>keramická dlažba</t>
  </si>
  <si>
    <t>18,5</t>
  </si>
  <si>
    <t>fig42</t>
  </si>
  <si>
    <t>keramický obklad</t>
  </si>
  <si>
    <t>40,72</t>
  </si>
  <si>
    <t>fig7</t>
  </si>
  <si>
    <t>vnitřní štuková omítka stěn</t>
  </si>
  <si>
    <t>25,817</t>
  </si>
  <si>
    <t>fig8</t>
  </si>
  <si>
    <t>vnitřní štuková omítka stěn výtahu</t>
  </si>
  <si>
    <t>102,933</t>
  </si>
  <si>
    <t>fig9</t>
  </si>
  <si>
    <t>vnější omítka stěn</t>
  </si>
  <si>
    <t>7,128</t>
  </si>
  <si>
    <t>fig99</t>
  </si>
  <si>
    <t>fasádní lešení</t>
  </si>
  <si>
    <t>196,8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</si>
  <si>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</si>
  <si>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</si>
  <si>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</si>
  <si>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</si>
  <si>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</si>
  <si>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</si>
  <si>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</si>
  <si>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</si>
  <si>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</si>
  <si>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</si>
  <si>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</si>
  <si>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</si>
  <si>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</si>
  <si>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</si>
  <si>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</si>
  <si>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</si>
  <si>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</si>
  <si>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</si>
  <si>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</si>
  <si>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</si>
  <si>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</si>
  <si>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</si>
  <si>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</si>
  <si>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</si>
  <si>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</si>
  <si>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</si>
  <si>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</si>
  <si>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</si>
  <si>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</si>
  <si>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</si>
  <si>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</si>
  <si>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</si>
  <si>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</si>
  <si>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</si>
  <si>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</si>
  <si>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</si>
  <si>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</si>
  <si>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</si>
  <si>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</si>
  <si>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</si>
  <si>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</si>
  <si>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</si>
  <si>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</si>
  <si>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</si>
  <si>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</si>
  <si>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</si>
  <si>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</si>
  <si>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</si>
  <si>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jam zapažených v hornině tř. 3 objemu do 100 m3</t>
  </si>
  <si>
    <t>m3</t>
  </si>
  <si>
    <t>CS ÚRS 2016 02</t>
  </si>
  <si>
    <t>-1645910711</t>
  </si>
  <si>
    <t>VV</t>
  </si>
  <si>
    <t>3,5*5,5*2,2</t>
  </si>
  <si>
    <t>Mezisoučet</t>
  </si>
  <si>
    <t>131201209</t>
  </si>
  <si>
    <t>Příplatek za lepivost u hloubení jam zapažených v hornině tř. 3</t>
  </si>
  <si>
    <t>-1051263877</t>
  </si>
  <si>
    <t>132201101</t>
  </si>
  <si>
    <t>Hloubení rýh š do 600 mm v hornině tř. 3 objemu do 100 m3</t>
  </si>
  <si>
    <t>1002162261</t>
  </si>
  <si>
    <t>(2,0+14,0+2,0)*0,6*2,0          "výkop pro drenáž"</t>
  </si>
  <si>
    <t>(1,3+6,82+1,2+2,0+0,1)*0,5*1,0        "výkop pro rampu a schodiště"</t>
  </si>
  <si>
    <t>161101101</t>
  </si>
  <si>
    <t>Svislé přemístění výkopku z horniny tř. 1 až 4 hl výkopu do 2,5 m</t>
  </si>
  <si>
    <t>1602657016</t>
  </si>
  <si>
    <t>162301101</t>
  </si>
  <si>
    <t>Vodorovné přemístění do 500 m výkopku/sypaniny z horniny tř. 1 až 4</t>
  </si>
  <si>
    <t>706026146</t>
  </si>
  <si>
    <t>162701105</t>
  </si>
  <si>
    <t>Vodorovné přemístění do 10000 m výkopku/sypaniny z horniny tř. 1 až 4</t>
  </si>
  <si>
    <t>328143009</t>
  </si>
  <si>
    <t>-fig3</t>
  </si>
  <si>
    <t>171201201</t>
  </si>
  <si>
    <t>Uložení sypaniny na skládky</t>
  </si>
  <si>
    <t>199244930</t>
  </si>
  <si>
    <t>8</t>
  </si>
  <si>
    <t>171201211</t>
  </si>
  <si>
    <t>Poplatek za uložení odpadu ze sypaniny na skládce (skládkovné)</t>
  </si>
  <si>
    <t>t</t>
  </si>
  <si>
    <t>2070002784</t>
  </si>
  <si>
    <t>fig1*1,800</t>
  </si>
  <si>
    <t>fig2*1,800</t>
  </si>
  <si>
    <t>-fig3*1,800</t>
  </si>
  <si>
    <t>9</t>
  </si>
  <si>
    <t>167101101</t>
  </si>
  <si>
    <t>Nakládání výkopku z hornin tř. 1 až 4 do 100 m3</t>
  </si>
  <si>
    <t>-1464357737</t>
  </si>
  <si>
    <t>-467900354</t>
  </si>
  <si>
    <t>11</t>
  </si>
  <si>
    <t>174101101</t>
  </si>
  <si>
    <t>Zásyp jam, šachet rýh nebo kolem objektů sypaninou se zhutněním</t>
  </si>
  <si>
    <t>170736574</t>
  </si>
  <si>
    <t>-3,5*5,5*0,2                                                   "podsyp"</t>
  </si>
  <si>
    <t>-3,45*2,41*1,0                                            "podkladní blok"</t>
  </si>
  <si>
    <t>-2,4*2,25*1,0                                             "dno výtahové šachty"</t>
  </si>
  <si>
    <t>Zakládání</t>
  </si>
  <si>
    <t>12</t>
  </si>
  <si>
    <t>212752212</t>
  </si>
  <si>
    <t>Trativod z drenážních trubek plastových flexibilních D do 100 mm včetně lože otevřený výkop</t>
  </si>
  <si>
    <t>m</t>
  </si>
  <si>
    <t>-1992420565</t>
  </si>
  <si>
    <t>2,0+14,0+2,0                       "přemístěná drenáž"</t>
  </si>
  <si>
    <t>13</t>
  </si>
  <si>
    <t>271532212</t>
  </si>
  <si>
    <t>Podsyp pod základové konstrukce se zhutněním z hrubého kameniva frakce 16 až 32 mm</t>
  </si>
  <si>
    <t>667454573</t>
  </si>
  <si>
    <t>3,5*5,5*0,2</t>
  </si>
  <si>
    <t>14</t>
  </si>
  <si>
    <t>274313611</t>
  </si>
  <si>
    <t>Základové pásy z betonu tř. C 16/20</t>
  </si>
  <si>
    <t>841603931</t>
  </si>
  <si>
    <t>(1,3+6,82+1,2+2,0+0,1)*0,5*1,0        "základ pro rampu a schodiště"</t>
  </si>
  <si>
    <t>275313311</t>
  </si>
  <si>
    <t>Základové patky z betonu tř. C 8/10</t>
  </si>
  <si>
    <t>634421741</t>
  </si>
  <si>
    <t>3,45*2,41*1,0</t>
  </si>
  <si>
    <t>Mezisoučet                              "podkladní blok"</t>
  </si>
  <si>
    <t>16</t>
  </si>
  <si>
    <t>275351215</t>
  </si>
  <si>
    <t>Zřízení bednění stěn základových patek</t>
  </si>
  <si>
    <t>m2</t>
  </si>
  <si>
    <t>-558791099</t>
  </si>
  <si>
    <t>(2,41+3,45+2,41)*1,0</t>
  </si>
  <si>
    <t>17</t>
  </si>
  <si>
    <t>275351216</t>
  </si>
  <si>
    <t>Odstranění bednění stěn základových patek</t>
  </si>
  <si>
    <t>-26276638</t>
  </si>
  <si>
    <t>18</t>
  </si>
  <si>
    <t>279113134</t>
  </si>
  <si>
    <t>Základová zeď tl do 300 mm z tvárnic ztraceného bednění včetně výplně z betonu tř. C 16/20</t>
  </si>
  <si>
    <t>-1409192657</t>
  </si>
  <si>
    <t>(1,3+6,82+1,2+2,0+0,1)*0,6        "zdivo pro rampu a schodiště"</t>
  </si>
  <si>
    <t>19</t>
  </si>
  <si>
    <t>279321346</t>
  </si>
  <si>
    <t>Základová zeď ze ŽB tř. C 20/25 bez výztuže</t>
  </si>
  <si>
    <t>-1012881888</t>
  </si>
  <si>
    <t>2,4*2,25*0,35</t>
  </si>
  <si>
    <t>(2,4+1,69)*2*0,28*1,15</t>
  </si>
  <si>
    <t>Mezisoučet                                                                    "DV1"</t>
  </si>
  <si>
    <t>20</t>
  </si>
  <si>
    <t>279351105</t>
  </si>
  <si>
    <t>Zřízení bednění základových zdí oboustranné</t>
  </si>
  <si>
    <t>-1368213067</t>
  </si>
  <si>
    <t>(2,4+2,25)*2*0,35</t>
  </si>
  <si>
    <t>(2,4+1,69)*2*2*1,15</t>
  </si>
  <si>
    <t>Mezisoučet                                                                 "DV1"</t>
  </si>
  <si>
    <t>279351106</t>
  </si>
  <si>
    <t>Odstranění bednění základových zdí oboustranné</t>
  </si>
  <si>
    <t>-545848058</t>
  </si>
  <si>
    <t>22</t>
  </si>
  <si>
    <t>279361821</t>
  </si>
  <si>
    <t>Výztuž základových zdí nosných betonářskou ocelí 10 505</t>
  </si>
  <si>
    <t>245258816</t>
  </si>
  <si>
    <t>286,13*0,001                            "ST.04"</t>
  </si>
  <si>
    <t>Svislé a kompletní konstrukce</t>
  </si>
  <si>
    <t>23</t>
  </si>
  <si>
    <t>311238116</t>
  </si>
  <si>
    <t>Zdivo nosné vnitřní  tl 300 mm pevnosti P 15 na MVC</t>
  </si>
  <si>
    <t>-1942900572</t>
  </si>
  <si>
    <t>(2,4+1,65)*2*(3,5+3,0+3,5+3,15+1,0)</t>
  </si>
  <si>
    <t>-1,25*2,25*4</t>
  </si>
  <si>
    <t>1,25*(0,75+0,75+0,75+0,75+1,0)</t>
  </si>
  <si>
    <t>0,82*(0,75+0,5+0,5+1,5)</t>
  </si>
  <si>
    <t>24</t>
  </si>
  <si>
    <t>317121102</t>
  </si>
  <si>
    <t>Montáž prefabrikovaných překladů pro světlost otvoru do 1800 mm</t>
  </si>
  <si>
    <t>kus</t>
  </si>
  <si>
    <t>-890417386</t>
  </si>
  <si>
    <t>8+8</t>
  </si>
  <si>
    <t>25</t>
  </si>
  <si>
    <t>M</t>
  </si>
  <si>
    <t>593211010</t>
  </si>
  <si>
    <t>překlad železobetonový RZP 2/10 149x14x14 cm</t>
  </si>
  <si>
    <t>1352343598</t>
  </si>
  <si>
    <t>26</t>
  </si>
  <si>
    <t>593211020</t>
  </si>
  <si>
    <t>překlad železobetonový RZP 3/10 179x14x14 cm</t>
  </si>
  <si>
    <t>-2144454895</t>
  </si>
  <si>
    <t>27</t>
  </si>
  <si>
    <t>331231118</t>
  </si>
  <si>
    <t>Zdivo pilířů z cihel dl 290 mm pevnosti P 15 na MC 15</t>
  </si>
  <si>
    <t>-1907069406</t>
  </si>
  <si>
    <t>0,3*0,3*2,35*4</t>
  </si>
  <si>
    <t>28</t>
  </si>
  <si>
    <t>389361001</t>
  </si>
  <si>
    <t>Doplňující výztuž prefabrikovaných konstrukcí z betonářské oceli</t>
  </si>
  <si>
    <t>-585076555</t>
  </si>
  <si>
    <t>23,35*0,001                             "ST.05"</t>
  </si>
  <si>
    <t>29</t>
  </si>
  <si>
    <t>389381001</t>
  </si>
  <si>
    <t>Dobetonování prefabrikovaných konstrukcí</t>
  </si>
  <si>
    <t>462852615</t>
  </si>
  <si>
    <t>(0,3+0,4+0,2)*0,16*0,16*8</t>
  </si>
  <si>
    <t>30</t>
  </si>
  <si>
    <t>389941023</t>
  </si>
  <si>
    <t>Montáž kovových doplňkových konstrukcí  do 30 kg pro montáž prefabrikovaných dílců</t>
  </si>
  <si>
    <t>kg</t>
  </si>
  <si>
    <t>-2050101130</t>
  </si>
  <si>
    <t>196,3                                    "OS1 a P1"</t>
  </si>
  <si>
    <t>27,7                                        "OK1"</t>
  </si>
  <si>
    <t>31</t>
  </si>
  <si>
    <t>553960011</t>
  </si>
  <si>
    <t>Atypická ocelová konstrukce - materiál a zpracování</t>
  </si>
  <si>
    <t>1490770850</t>
  </si>
  <si>
    <t>Vodorovné konstrukce</t>
  </si>
  <si>
    <t>32</t>
  </si>
  <si>
    <t>411321515</t>
  </si>
  <si>
    <t>Stropy deskové ze ŽB tř. C 20/25</t>
  </si>
  <si>
    <t>1799411637</t>
  </si>
  <si>
    <t>2,25*2,4*0,15                             "D1"</t>
  </si>
  <si>
    <t>33</t>
  </si>
  <si>
    <t>411351101</t>
  </si>
  <si>
    <t>Zřízení bednění stropů deskových</t>
  </si>
  <si>
    <t>1974750516</t>
  </si>
  <si>
    <t>1,65*1,8                                            "D1"</t>
  </si>
  <si>
    <t>(2,25+2,4)*2*0,15                         "D1"</t>
  </si>
  <si>
    <t>411351102</t>
  </si>
  <si>
    <t>Odstranění bednění stropů deskových</t>
  </si>
  <si>
    <t>-632980227</t>
  </si>
  <si>
    <t>35</t>
  </si>
  <si>
    <t>411354171</t>
  </si>
  <si>
    <t>Zřízení podpěrné konstrukce stropů v do 4 m pro zatížení do 5 kPa</t>
  </si>
  <si>
    <t>732197332</t>
  </si>
  <si>
    <t>36</t>
  </si>
  <si>
    <t>411354172</t>
  </si>
  <si>
    <t>Odstranění podpěrné konstrukce stropů v do 4 m pro zatížení do 5 kPa</t>
  </si>
  <si>
    <t>441184733</t>
  </si>
  <si>
    <t>37</t>
  </si>
  <si>
    <t>417321414</t>
  </si>
  <si>
    <t>Ztužující pásy a věnce ze ŽB tř. C 20/25</t>
  </si>
  <si>
    <t>-349075340</t>
  </si>
  <si>
    <t>(2,25+0,5)*2*0,3*0,4                         "V1"</t>
  </si>
  <si>
    <t>1,3*2*0,3*0,65                                    "V1"</t>
  </si>
  <si>
    <t>(2,25+1,8)*2*0,3*0,35                      "V2"</t>
  </si>
  <si>
    <t>(2,25+0,5)*2*0,3*0,35                      "V3"</t>
  </si>
  <si>
    <t>1,3*2*0,3*0,6                                      "V3"</t>
  </si>
  <si>
    <t>(2,25+1,8)*2*0,3*0,25                      "V4"</t>
  </si>
  <si>
    <t>(1,3+2,25+1,3)*0,3*0,25*5             "BL1"</t>
  </si>
  <si>
    <t>2,4*3*0,2*0,4                                      "V21"</t>
  </si>
  <si>
    <t>2,8*0,2*0,4                                          "V22"</t>
  </si>
  <si>
    <t>38</t>
  </si>
  <si>
    <t>417351115</t>
  </si>
  <si>
    <t>Zřízení bednění ztužujících věnců</t>
  </si>
  <si>
    <t>-591168627</t>
  </si>
  <si>
    <t>(2,25+0,5)*2*2*0,4                         "V1"</t>
  </si>
  <si>
    <t>1,3*2*2*0,65                                    "V1"</t>
  </si>
  <si>
    <t>(2,25+1,8)*2*2*0,35                      "V2"</t>
  </si>
  <si>
    <t>(2,25+0,5)*2*2*0,35                      "V3"</t>
  </si>
  <si>
    <t>1,3*2*2*0,6                                      "V3"</t>
  </si>
  <si>
    <t>(2,25+1,8)*2*2*0,25                      "V4"</t>
  </si>
  <si>
    <t>(1,3+2,25+1,3)*2*0,25*5             "BL1"</t>
  </si>
  <si>
    <t>2,4*3*2*0,4                                      "V21"</t>
  </si>
  <si>
    <t>2,8*2*0,4                                          "V22"</t>
  </si>
  <si>
    <t>39</t>
  </si>
  <si>
    <t>417351116</t>
  </si>
  <si>
    <t>Odstranění bednění ztužujících věnců</t>
  </si>
  <si>
    <t>-1427070231</t>
  </si>
  <si>
    <t>40</t>
  </si>
  <si>
    <t>417361821</t>
  </si>
  <si>
    <t>Výztuž ztužujících pásů a věnců betonářskou ocelí 10 505</t>
  </si>
  <si>
    <t>-379308856</t>
  </si>
  <si>
    <t>(229,85-23,35)*0,001                                "ST.05"</t>
  </si>
  <si>
    <t>41</t>
  </si>
  <si>
    <t>434121425</t>
  </si>
  <si>
    <t>Osazení ŽB schodišťových stupňů broušených nebo leštěných na desku</t>
  </si>
  <si>
    <t>-434896499</t>
  </si>
  <si>
    <t>2,0*4</t>
  </si>
  <si>
    <t>42</t>
  </si>
  <si>
    <t>593960011</t>
  </si>
  <si>
    <t>Schodišťový stupeň přímý 1000/350/150 přírodní tryskaný</t>
  </si>
  <si>
    <t>2124120727</t>
  </si>
  <si>
    <t>Úpravy povrchů, podlahy a osazování výplní</t>
  </si>
  <si>
    <t>43</t>
  </si>
  <si>
    <t>612321141</t>
  </si>
  <si>
    <t>Vápenocementová omítka štuková dvouvrstvá vnitřních stěn nanášená ručně</t>
  </si>
  <si>
    <t>-2060178880</t>
  </si>
  <si>
    <t>(1,26+0,32+1,2)*3,3                                           "1.n.p."</t>
  </si>
  <si>
    <t>-1,26*2,225*1</t>
  </si>
  <si>
    <t>(1,26+2*2,225)*0,3*1</t>
  </si>
  <si>
    <t>-1,2*2,9*1</t>
  </si>
  <si>
    <t>(1,2+2*2,9)*0,3</t>
  </si>
  <si>
    <t>(1,26+0,32+0,82)*3,3*3                                 "2,3,4. n.p."</t>
  </si>
  <si>
    <t>-1,26*2,225*3</t>
  </si>
  <si>
    <t>(1,26+2*2,225)*0,3*3</t>
  </si>
  <si>
    <t>-0,82*3,2*3</t>
  </si>
  <si>
    <t>(0,82+2*3,2)*0,3*3</t>
  </si>
  <si>
    <t>44</t>
  </si>
  <si>
    <t>612321191</t>
  </si>
  <si>
    <t>Příplatek k vápenocementové omítce vnitřních stěn za každých dalších 5 mm tloušťky ručně</t>
  </si>
  <si>
    <t>2109466346</t>
  </si>
  <si>
    <t>45</t>
  </si>
  <si>
    <t>617321141</t>
  </si>
  <si>
    <t>Vápenocementová omítka štuková dvouvrstvá světlíků nebo výtahových šachet nanášená ručně</t>
  </si>
  <si>
    <t>-1546277319</t>
  </si>
  <si>
    <t>(1,8+1,65)*2*(1,15+10,8+3,6)</t>
  </si>
  <si>
    <t>-1,26*2,225*4</t>
  </si>
  <si>
    <t>(1,26+2*2,225)*0,3*4</t>
  </si>
  <si>
    <t>46</t>
  </si>
  <si>
    <t>617321191</t>
  </si>
  <si>
    <t>Příplatek k vápenocementové omítce světlíků nebo šachet za každých dalších 5 mm tloušťky ručně</t>
  </si>
  <si>
    <t>-377392497</t>
  </si>
  <si>
    <t>47</t>
  </si>
  <si>
    <t>622211011</t>
  </si>
  <si>
    <t>Montáž kontaktního zateplení vnějších stěn z polystyrénových desek tl do 80 mm</t>
  </si>
  <si>
    <t>-547851952</t>
  </si>
  <si>
    <t>(2,55+2,25+2,55)*0,6</t>
  </si>
  <si>
    <t>(18,6-2,25)*0,6</t>
  </si>
  <si>
    <t>Mezisoučet                                 "XPS 60 mm pod terénem"</t>
  </si>
  <si>
    <t>Mezisoučet                                 "XPS 60 mm nad terénem"</t>
  </si>
  <si>
    <t>(2,55+2,25+2,55)*15,8</t>
  </si>
  <si>
    <t>Mezisoučet                                 "EPS 80 mm"</t>
  </si>
  <si>
    <t>Součet</t>
  </si>
  <si>
    <t>48</t>
  </si>
  <si>
    <t>283764410</t>
  </si>
  <si>
    <t>deska z extrudovaného polystyrénu  XPS 300 G 60 mm</t>
  </si>
  <si>
    <t>397259342</t>
  </si>
  <si>
    <t>fig11*1,05</t>
  </si>
  <si>
    <t>fig12*1,05</t>
  </si>
  <si>
    <t>49</t>
  </si>
  <si>
    <t>283759360</t>
  </si>
  <si>
    <t>deska fasádní polystyrénová EPS 70 F 1000 x 500 x 80 mm</t>
  </si>
  <si>
    <t>-1973258010</t>
  </si>
  <si>
    <t>fig13*1,05</t>
  </si>
  <si>
    <t>50</t>
  </si>
  <si>
    <t>622212001</t>
  </si>
  <si>
    <t>Montáž kontaktního zateplení vnějšího ostění hl. špalety do 200 mm z polystyrenu tl do 40 mm</t>
  </si>
  <si>
    <t>1013182880</t>
  </si>
  <si>
    <t>1,2+2*2,9</t>
  </si>
  <si>
    <t>(0,82+3,2)*2*3</t>
  </si>
  <si>
    <t>51</t>
  </si>
  <si>
    <t>283759320</t>
  </si>
  <si>
    <t>deska fasádní polystyrénová EPS 70 F 1000 x 500 x 40 mm</t>
  </si>
  <si>
    <t>-668186828</t>
  </si>
  <si>
    <t>fig17*0,20</t>
  </si>
  <si>
    <t>52</t>
  </si>
  <si>
    <t>622251021</t>
  </si>
  <si>
    <t>Příplatek k cenám kontaktního zateplení vnějších stěn za upevnění izolace tl do 80 mm přes 22,5m</t>
  </si>
  <si>
    <t>129797021</t>
  </si>
  <si>
    <t>53</t>
  </si>
  <si>
    <t>622252001</t>
  </si>
  <si>
    <t>Montáž zakládacích soklových lišt kontaktního zateplení</t>
  </si>
  <si>
    <t>1621117829</t>
  </si>
  <si>
    <t>(2,55+2,25+2,55)</t>
  </si>
  <si>
    <t>54</t>
  </si>
  <si>
    <t>590514120</t>
  </si>
  <si>
    <t>lišta zakládací LO 83 mm tl 1,0 mm</t>
  </si>
  <si>
    <t>335752244</t>
  </si>
  <si>
    <t>fig21*1,05</t>
  </si>
  <si>
    <t>55</t>
  </si>
  <si>
    <t>622252002</t>
  </si>
  <si>
    <t>Montáž ostatních lišt kontaktního zateplení</t>
  </si>
  <si>
    <t>1480435803</t>
  </si>
  <si>
    <t>(15,8+1,2)*2</t>
  </si>
  <si>
    <t>Mezisoučet                                      "rohové lišty"</t>
  </si>
  <si>
    <t>(0,82+3,2*2)*3</t>
  </si>
  <si>
    <t>Mezisoučet                                      "okenní lišty"</t>
  </si>
  <si>
    <t>0,82*3</t>
  </si>
  <si>
    <t>Mezisoučet                                    "parapetní lišty"</t>
  </si>
  <si>
    <t>(15,4+1,2)*2</t>
  </si>
  <si>
    <t>Mezisoučet                                    "dilatační lišty"</t>
  </si>
  <si>
    <t>56</t>
  </si>
  <si>
    <t>590514800</t>
  </si>
  <si>
    <t>lišta rohová Al 10/10 cm s tkaninou bal. 2,5 m</t>
  </si>
  <si>
    <t>357934077</t>
  </si>
  <si>
    <t>fig23*1,05</t>
  </si>
  <si>
    <t>57</t>
  </si>
  <si>
    <t>590514760</t>
  </si>
  <si>
    <t>profil okenní začišťovací s tkaninou -Thermospoj 9 mm/2,4 m</t>
  </si>
  <si>
    <t>-1398332579</t>
  </si>
  <si>
    <t>fig24*1,02</t>
  </si>
  <si>
    <t>58</t>
  </si>
  <si>
    <t>590515120</t>
  </si>
  <si>
    <t>profil parapetní - Thermospoj LPE plast 2 m</t>
  </si>
  <si>
    <t>1235007848</t>
  </si>
  <si>
    <t>fig25*1,05</t>
  </si>
  <si>
    <t>59</t>
  </si>
  <si>
    <t>590515020</t>
  </si>
  <si>
    <t>profil dilatační rohový , dl. 2,5 m</t>
  </si>
  <si>
    <t>138874363</t>
  </si>
  <si>
    <t>fig26*1,05</t>
  </si>
  <si>
    <t>60</t>
  </si>
  <si>
    <t>622321141</t>
  </si>
  <si>
    <t>Vápenocementová omítka štuková dvouvrstvá vnějších stěn nanášená ručně</t>
  </si>
  <si>
    <t>1072725442</t>
  </si>
  <si>
    <t>1,2*15,4</t>
  </si>
  <si>
    <t>-1,2*2,9</t>
  </si>
  <si>
    <t xml:space="preserve">Mezisoučet                                             </t>
  </si>
  <si>
    <t>61</t>
  </si>
  <si>
    <t>622321191</t>
  </si>
  <si>
    <t>Příplatek k vápenocementové omítce vnějších stěn za každých dalších 5 mm tloušťky ručně</t>
  </si>
  <si>
    <t>1883783113</t>
  </si>
  <si>
    <t>62</t>
  </si>
  <si>
    <t>622511111</t>
  </si>
  <si>
    <t>Tenkovrstvá akrylátová mozaiková střednězrnná omítka včetně penetrace vnějších stěn</t>
  </si>
  <si>
    <t>1937666801</t>
  </si>
  <si>
    <t>63</t>
  </si>
  <si>
    <t>622531011</t>
  </si>
  <si>
    <t>Tenkovrstvá silikonová zrnitá omítka tl. 1,5 mm včetně penetrace vnějších stěn</t>
  </si>
  <si>
    <t>25734696</t>
  </si>
  <si>
    <t>fig17*0,2</t>
  </si>
  <si>
    <t>64</t>
  </si>
  <si>
    <t>631311124</t>
  </si>
  <si>
    <t>Mazanina tl do 120 mm z betonu prostého bez zvýšených nároků na prostředí tř. C 16/20</t>
  </si>
  <si>
    <t>958263573</t>
  </si>
  <si>
    <t>1,84*1,69*0,10                         "dno výtahu"</t>
  </si>
  <si>
    <t>65</t>
  </si>
  <si>
    <t>631311131</t>
  </si>
  <si>
    <t>Doplnění dosavadních mazanin betonem prostým plochy do 1 m2 tloušťky přes 80 mm</t>
  </si>
  <si>
    <t>1518555038</t>
  </si>
  <si>
    <t>1,9*0,9*0,08*4                  "podlaha v 1,2,3,4. n.p."</t>
  </si>
  <si>
    <t>66</t>
  </si>
  <si>
    <t>631311134</t>
  </si>
  <si>
    <t>Mazanina tl do 240 mm z betonu prostého bez zvýšených nároků na prostředí tř. C 16/20</t>
  </si>
  <si>
    <t>-452577583</t>
  </si>
  <si>
    <t>1,0*7,0*0,15                                  "rampa"</t>
  </si>
  <si>
    <t>(1,0*2,0+0,3*1,7)*0,15             "podesta"</t>
  </si>
  <si>
    <t xml:space="preserve">1,7*1,2*0,15                               "schodiště" </t>
  </si>
  <si>
    <t>67</t>
  </si>
  <si>
    <t>631319013</t>
  </si>
  <si>
    <t>Příplatek k mazanině tl do 240 mm za přehlazení povrchu</t>
  </si>
  <si>
    <t>-1999486322</t>
  </si>
  <si>
    <t>68</t>
  </si>
  <si>
    <t>631362021</t>
  </si>
  <si>
    <t>Výztuž mazanin svařovanými sítěmi Kari</t>
  </si>
  <si>
    <t>-1956701807</t>
  </si>
  <si>
    <t>1,0*7,0*4,44*0,001*1,20                             "rampa"</t>
  </si>
  <si>
    <t>(1,0*2,0+0,3*1,7)*4,44*0,001*1,20       "podesta"</t>
  </si>
  <si>
    <t xml:space="preserve">1,7*1,2*4,44*0,001*1,20                          "schodiště" </t>
  </si>
  <si>
    <t>Mezisoučet                                    "6/100 x 6/100"</t>
  </si>
  <si>
    <t>69</t>
  </si>
  <si>
    <t>632450131</t>
  </si>
  <si>
    <t>Vyrovnávací cementový potěr tl do 20 mm ze suchých směsí provedený v ploše</t>
  </si>
  <si>
    <t>-1447310941</t>
  </si>
  <si>
    <t>2,8*1,8+2,73*2,0                "WC učitelé"</t>
  </si>
  <si>
    <t>70</t>
  </si>
  <si>
    <t>642944121</t>
  </si>
  <si>
    <t>Osazování ocelových zárubní dodatečné pl do 2,5 m2</t>
  </si>
  <si>
    <t>-405615944</t>
  </si>
  <si>
    <t>71</t>
  </si>
  <si>
    <t>553311170</t>
  </si>
  <si>
    <t>zárubeň ocelová pro běžné zdění H 110 800 L/P</t>
  </si>
  <si>
    <t>1267463038</t>
  </si>
  <si>
    <t>Trubní vedení</t>
  </si>
  <si>
    <t>72</t>
  </si>
  <si>
    <t>894811135</t>
  </si>
  <si>
    <t>Revizní šachta z PVC systém RV typ přímý, DN 400/160 tlak 12,5 t hl od 1860 do 2230 mm</t>
  </si>
  <si>
    <t>181992113</t>
  </si>
  <si>
    <t>Ostatní konstrukce a práce, bourání</t>
  </si>
  <si>
    <t>73</t>
  </si>
  <si>
    <t>941111132</t>
  </si>
  <si>
    <t>Montáž lešení řadového trubkového lehkého s podlahami zatížení do 200 kg/m2 š do 1,5 m v do 25 m</t>
  </si>
  <si>
    <t>1689419186</t>
  </si>
  <si>
    <t>(1,2+2,55*2+1,5*2*2)*16,0</t>
  </si>
  <si>
    <t>74</t>
  </si>
  <si>
    <t>941111232</t>
  </si>
  <si>
    <t>Příplatek k lešení řadovému trubkovému lehkému s podlahami š 1,5 m v 25 m za první a ZKD den použití</t>
  </si>
  <si>
    <t>-2046803889</t>
  </si>
  <si>
    <t>fig99*30*2</t>
  </si>
  <si>
    <t>75</t>
  </si>
  <si>
    <t>941111832</t>
  </si>
  <si>
    <t>Demontáž lešení řadového trubkového lehkého s podlahami zatížení do 200 kg/m2 š do 1,5 m v do 25 m</t>
  </si>
  <si>
    <t>14373202</t>
  </si>
  <si>
    <t>76</t>
  </si>
  <si>
    <t>949111132</t>
  </si>
  <si>
    <t>Montáž lešení lehkého kozového trubkového ve světlíku nebo šachtě v do 3,5 m</t>
  </si>
  <si>
    <t>sada</t>
  </si>
  <si>
    <t>218164413</t>
  </si>
  <si>
    <t xml:space="preserve">1,8*1,65                                       "půdorysná plocha šachty" </t>
  </si>
  <si>
    <t>(1,15+10,8+3,6)                         "vzdálenost mezi stropem a dnem šachty"</t>
  </si>
  <si>
    <t>15,55/4,0                                     "počet podlah"</t>
  </si>
  <si>
    <t>6,0                                                 "půdorysná plocha sady kozového lešení"</t>
  </si>
  <si>
    <t>15,55/4,0/(6,0/(1,8*1,65))</t>
  </si>
  <si>
    <t xml:space="preserve">2                                                      "počet sad" </t>
  </si>
  <si>
    <t>77</t>
  </si>
  <si>
    <t>949111232</t>
  </si>
  <si>
    <t>Příplatek k lešení lehkému kozovému trubkovému ve světlíku v do 3,5 m za první a ZKD den použití</t>
  </si>
  <si>
    <t>1449605457</t>
  </si>
  <si>
    <t>2*30*2</t>
  </si>
  <si>
    <t>78</t>
  </si>
  <si>
    <t>949111832</t>
  </si>
  <si>
    <t>Demontáž lešení lehkého kozového trubkového ve světlíku nebo šachtě v do 3,5 m</t>
  </si>
  <si>
    <t>1738887136</t>
  </si>
  <si>
    <t>79</t>
  </si>
  <si>
    <t>952901111</t>
  </si>
  <si>
    <t>Vyčištění budov bytové a občanské výstavby při výšce podlaží do 4 m</t>
  </si>
  <si>
    <t>2140823696</t>
  </si>
  <si>
    <t>2,4*2,25*4                            "výtahová šachta"</t>
  </si>
  <si>
    <t>6,0*6,0*4                             "před výtahovou šachtou"</t>
  </si>
  <si>
    <t>80</t>
  </si>
  <si>
    <t>953312115</t>
  </si>
  <si>
    <t>Vložky do svislých dilatačních spár z fasádních polystyrénových desek tl 50 mm</t>
  </si>
  <si>
    <t>-800560580</t>
  </si>
  <si>
    <t>3,45*1,0</t>
  </si>
  <si>
    <t>2,25*15,4-1,26*2,225*4</t>
  </si>
  <si>
    <t>2,25*0,3</t>
  </si>
  <si>
    <t>81</t>
  </si>
  <si>
    <t>962031132</t>
  </si>
  <si>
    <t>Bourání příček z cihel pálených na MVC tl do 100 mm</t>
  </si>
  <si>
    <t>-2050602766</t>
  </si>
  <si>
    <t>0,85*2,1                                        "WC dívky"</t>
  </si>
  <si>
    <t>(2,73+1,9)*3,25                         "WC učitelé"</t>
  </si>
  <si>
    <t>82</t>
  </si>
  <si>
    <t>965043321</t>
  </si>
  <si>
    <t>Bourání podkladů pod dlažby betonových s potěrem nebo teracem tl do 100 mm pl do 1 m2</t>
  </si>
  <si>
    <t>-1817102142</t>
  </si>
  <si>
    <t>1,9*0,9*0,1*4                  "podlaha v 1,2,3,4. n.p."</t>
  </si>
  <si>
    <t>83</t>
  </si>
  <si>
    <t>965081223</t>
  </si>
  <si>
    <t>Bourání podlah z dlaždic keramických nebo xylolitových tl přes 10 mm plochy přes 1 m2</t>
  </si>
  <si>
    <t>33118403</t>
  </si>
  <si>
    <t>84</t>
  </si>
  <si>
    <t>968072455</t>
  </si>
  <si>
    <t>Vybourání kovových dveřních zárubní pl do 2 m2</t>
  </si>
  <si>
    <t>-1102354459</t>
  </si>
  <si>
    <t>0,6*1,97*1</t>
  </si>
  <si>
    <t>0,8*1,97*2</t>
  </si>
  <si>
    <t>85</t>
  </si>
  <si>
    <t>971042551</t>
  </si>
  <si>
    <t>Vybourání otvorů v betonových příčkách a zdech pl do 1 m2</t>
  </si>
  <si>
    <t>-1253906318</t>
  </si>
  <si>
    <t>0,38*3,5*0,3           "odbourání štítového dílce"</t>
  </si>
  <si>
    <t>86</t>
  </si>
  <si>
    <t>972055231</t>
  </si>
  <si>
    <t>Vybourání otvorů ve stropech z ŽB prefabrikátů pl do 0,09 m2 tl do 120 mm</t>
  </si>
  <si>
    <t>1736489224</t>
  </si>
  <si>
    <t>8                                     "otvor do dutiny stropního dílce"</t>
  </si>
  <si>
    <t>87</t>
  </si>
  <si>
    <t>975043121</t>
  </si>
  <si>
    <t>Jednořadové podchycení stropů pro osazení nosníků v do 3,5 m pro zatížení do 1000 kg/m</t>
  </si>
  <si>
    <t>462847848</t>
  </si>
  <si>
    <t>3,0                                       "1.n.p."</t>
  </si>
  <si>
    <t>88</t>
  </si>
  <si>
    <t>978059541</t>
  </si>
  <si>
    <t>Odsekání a odebrání obkladů stěn z vnitřních obkládaček plochy přes 1 m2</t>
  </si>
  <si>
    <t>2075457228</t>
  </si>
  <si>
    <t>(2,8+1,8)*2*2,0                       "úklid"</t>
  </si>
  <si>
    <t>(2,73+1,8)*2*2,0                 "WC učitelé"</t>
  </si>
  <si>
    <t xml:space="preserve">Mezisoučet                    </t>
  </si>
  <si>
    <t>89</t>
  </si>
  <si>
    <t>985311118</t>
  </si>
  <si>
    <t>Reprofilace stěn cementovými sanačními maltami tl 80 mm</t>
  </si>
  <si>
    <t>1947488711</t>
  </si>
  <si>
    <t>0,3*3,2                                   "BB1"</t>
  </si>
  <si>
    <t>997</t>
  </si>
  <si>
    <t>Přesun sutě</t>
  </si>
  <si>
    <t>90</t>
  </si>
  <si>
    <t>997013155</t>
  </si>
  <si>
    <t>Vnitrostaveništní doprava suti a vybouraných hmot pro budovy v do 18 m s omezením mechanizace</t>
  </si>
  <si>
    <t>411106587</t>
  </si>
  <si>
    <t>91</t>
  </si>
  <si>
    <t>997013501</t>
  </si>
  <si>
    <t>Odvoz suti a vybouraných hmot na skládku nebo meziskládku do 1 km se složením</t>
  </si>
  <si>
    <t>948431557</t>
  </si>
  <si>
    <t>92</t>
  </si>
  <si>
    <t>997013509</t>
  </si>
  <si>
    <t>Příplatek k odvozu suti a vybouraných hmot na skládku ZKD 1 km přes 1 km</t>
  </si>
  <si>
    <t>1512496481</t>
  </si>
  <si>
    <t>8,828*9 'Přepočtené koeficientem množství</t>
  </si>
  <si>
    <t>93</t>
  </si>
  <si>
    <t>997013801</t>
  </si>
  <si>
    <t>Poplatek za uložení stavebního betonového odpadu na skládce (skládkovné)</t>
  </si>
  <si>
    <t>1327628765</t>
  </si>
  <si>
    <t>94</t>
  </si>
  <si>
    <t>997013805</t>
  </si>
  <si>
    <t>Poplatek za uložení stavebního odpadu z kovu na skládce (skládkovné)</t>
  </si>
  <si>
    <t>-37921693</t>
  </si>
  <si>
    <t>95</t>
  </si>
  <si>
    <t>997013821</t>
  </si>
  <si>
    <t>Poplatek za uložení stavebního odpadu s azbestem na skládce (skládkovné)</t>
  </si>
  <si>
    <t>971769207</t>
  </si>
  <si>
    <t>18,0*0,010</t>
  </si>
  <si>
    <t>998</t>
  </si>
  <si>
    <t>Přesun hmot</t>
  </si>
  <si>
    <t>96</t>
  </si>
  <si>
    <t>998017003</t>
  </si>
  <si>
    <t>Přesun hmot s omezením mechanizace pro budovy v do 24 m</t>
  </si>
  <si>
    <t>-601107478</t>
  </si>
  <si>
    <t>PSV</t>
  </si>
  <si>
    <t>Práce a dodávky PSV</t>
  </si>
  <si>
    <t>711</t>
  </si>
  <si>
    <t>Izolace proti vodě, vlhkosti a plynům</t>
  </si>
  <si>
    <t>97</t>
  </si>
  <si>
    <t>711193121</t>
  </si>
  <si>
    <t xml:space="preserve">Izolace proti zemní vlhkosti na vodorovné ploše těsnicí kaší </t>
  </si>
  <si>
    <t>955286672</t>
  </si>
  <si>
    <t xml:space="preserve">1,8*1,65                                                     "dno šachty" </t>
  </si>
  <si>
    <t>98</t>
  </si>
  <si>
    <t>711193131</t>
  </si>
  <si>
    <t xml:space="preserve">Izolace proti zemní vlhkosti na svislé ploše těsnicí kaší </t>
  </si>
  <si>
    <t>-1131915930</t>
  </si>
  <si>
    <t>(1,8+1,65)*2*1,15                            "stěny dna šachty"</t>
  </si>
  <si>
    <t>99</t>
  </si>
  <si>
    <t>998711103</t>
  </si>
  <si>
    <t>Přesun hmot tonážní pro izolace proti vodě, vlhkosti a plynům v objektech výšky do 60 m</t>
  </si>
  <si>
    <t>-416770049</t>
  </si>
  <si>
    <t>713</t>
  </si>
  <si>
    <t>Izolace tepelné</t>
  </si>
  <si>
    <t>713111111</t>
  </si>
  <si>
    <t>Montáž izolace tepelné vrchem stropů volně kladenými rohožemi, pásy, dílci, deskami</t>
  </si>
  <si>
    <t>1920583187</t>
  </si>
  <si>
    <t>1,8*1,65                          "strop na výtahem"</t>
  </si>
  <si>
    <t>101</t>
  </si>
  <si>
    <t>631480100</t>
  </si>
  <si>
    <t>deska minerální střešní izolační  600x1200 mm tl. 180 mm</t>
  </si>
  <si>
    <t>-192235999</t>
  </si>
  <si>
    <t>1,8*1,65*1,02                          "strop na výtahem"</t>
  </si>
  <si>
    <t>102</t>
  </si>
  <si>
    <t>713121111</t>
  </si>
  <si>
    <t>Montáž izolace tepelné podlah volně kladenými rohožemi, pásy, dílci, deskami 1 vrstva</t>
  </si>
  <si>
    <t>-1200670097</t>
  </si>
  <si>
    <t>1,9*0,9*4                  "podlaha v 1,2,3,4. n.p."</t>
  </si>
  <si>
    <t>103</t>
  </si>
  <si>
    <t>631526980</t>
  </si>
  <si>
    <t>deska minerální izolační tuhá  T-P tl.40 mm</t>
  </si>
  <si>
    <t>2031569930</t>
  </si>
  <si>
    <t>1,9*0,9*4*1,02                  "podlaha v 1,2,3,4. n.p."</t>
  </si>
  <si>
    <t>104</t>
  </si>
  <si>
    <t>713131141</t>
  </si>
  <si>
    <t>Montáž izolace tepelné stěn a základů lepením celoplošně rohoží, pásů, dílců, desek</t>
  </si>
  <si>
    <t>-542507295</t>
  </si>
  <si>
    <t>(1,8+1,65)*2*1,0            "vnitřní stěny nad stropem výtahu"</t>
  </si>
  <si>
    <t>105</t>
  </si>
  <si>
    <t>631515270</t>
  </si>
  <si>
    <t>deska minerální izolační  TF PROFI tl. 100 mm</t>
  </si>
  <si>
    <t>-911686834</t>
  </si>
  <si>
    <t>(1,8+1,65)*2*1,0*1,02            "vnitřní stěny nad stropem výtahu"</t>
  </si>
  <si>
    <t>106</t>
  </si>
  <si>
    <t>998713103</t>
  </si>
  <si>
    <t>Přesun hmot tonážní pro izolace tepelné v objektech v do 24 m</t>
  </si>
  <si>
    <t>438770616</t>
  </si>
  <si>
    <t>762</t>
  </si>
  <si>
    <t>Konstrukce tesařské</t>
  </si>
  <si>
    <t>107</t>
  </si>
  <si>
    <t>762083122</t>
  </si>
  <si>
    <t>Impregnace řeziva proti dřevokaznému hmyzu, houbám a plísním máčením třída ohrožení 3 a 4</t>
  </si>
  <si>
    <t>683683536</t>
  </si>
  <si>
    <t>fig31*0,06*0,14</t>
  </si>
  <si>
    <t>fig32*0,10*0,10</t>
  </si>
  <si>
    <t>fig33*0,024</t>
  </si>
  <si>
    <t>108</t>
  </si>
  <si>
    <t>762085103</t>
  </si>
  <si>
    <t>Montáž kotevních želez, příložek, patek nebo táhel</t>
  </si>
  <si>
    <t>-404153011</t>
  </si>
  <si>
    <t>2*2</t>
  </si>
  <si>
    <t>109</t>
  </si>
  <si>
    <t>553960001</t>
  </si>
  <si>
    <t>Kotevní železa</t>
  </si>
  <si>
    <t>-1352423894</t>
  </si>
  <si>
    <t>110</t>
  </si>
  <si>
    <t>762332131</t>
  </si>
  <si>
    <t>Montáž vázaných kcí krovů pravidelných z hraněného řeziva průřezové plochy do 120 cm2</t>
  </si>
  <si>
    <t>1059034494</t>
  </si>
  <si>
    <t>2,5*3                                          "60/140"</t>
  </si>
  <si>
    <t>1,65*3                                      "100/100"</t>
  </si>
  <si>
    <t>111</t>
  </si>
  <si>
    <t>762341210</t>
  </si>
  <si>
    <t>Montáž bednění střech rovných a šikmých sklonu do 60° z hrubých prken na sraz</t>
  </si>
  <si>
    <t>1225970743</t>
  </si>
  <si>
    <t>1,65*2,5                                     "24 mm"</t>
  </si>
  <si>
    <t>112</t>
  </si>
  <si>
    <t>762395000</t>
  </si>
  <si>
    <t>Spojovací prostředky pro montáž krovu, bednění, laťování, světlíky, klíny</t>
  </si>
  <si>
    <t>951934264</t>
  </si>
  <si>
    <t>113</t>
  </si>
  <si>
    <t>605121210</t>
  </si>
  <si>
    <t>řezivo jehličnaté hranol jakost I-II délka 4 - 5 m</t>
  </si>
  <si>
    <t>-1669161902</t>
  </si>
  <si>
    <t>fig31*0,06*0,14*1,1</t>
  </si>
  <si>
    <t>fig32*0,10*0,10*1,1</t>
  </si>
  <si>
    <t>114</t>
  </si>
  <si>
    <t>605111180</t>
  </si>
  <si>
    <t>řezivo jehličnaté SM/BO 4 m tl. 24 mm, šířka 80, 100 (šířkově tříděná) jakost II-III</t>
  </si>
  <si>
    <t>1584687226</t>
  </si>
  <si>
    <t>fig33*0,024*1,1</t>
  </si>
  <si>
    <t>115</t>
  </si>
  <si>
    <t>998762103</t>
  </si>
  <si>
    <t>Přesun hmot tonážní pro kce tesařské v objektech v do 24 m</t>
  </si>
  <si>
    <t>1424690813</t>
  </si>
  <si>
    <t>763</t>
  </si>
  <si>
    <t>Konstrukce suché výstavby</t>
  </si>
  <si>
    <t>116</t>
  </si>
  <si>
    <t>763111335</t>
  </si>
  <si>
    <t>SDK příčka tl 125 mm profil CW+UW 75 desky 1xH2 12,5 bez TI EI 15 Rw 41 DB</t>
  </si>
  <si>
    <t>-121045363</t>
  </si>
  <si>
    <t>(2,8+2,73+2,73+1,25+1,9)*3,25</t>
  </si>
  <si>
    <t>117</t>
  </si>
  <si>
    <t>763111717</t>
  </si>
  <si>
    <t>SDK příčka základní penetrační nátěr</t>
  </si>
  <si>
    <t>1649498781</t>
  </si>
  <si>
    <t>118</t>
  </si>
  <si>
    <t>763121429</t>
  </si>
  <si>
    <t>SDK stěna předsazená tl 112,5 mm profil CW+UW 100 deska 1xH2 12,5 bez TI EI 15</t>
  </si>
  <si>
    <t>-898103281</t>
  </si>
  <si>
    <t>1,63*2,75                            "WC imobilní"</t>
  </si>
  <si>
    <t>119</t>
  </si>
  <si>
    <t>763121714</t>
  </si>
  <si>
    <t>SDK stěna předsazená základní penetrační nátěr</t>
  </si>
  <si>
    <t>-2131967447</t>
  </si>
  <si>
    <t>120</t>
  </si>
  <si>
    <t>763181311</t>
  </si>
  <si>
    <t>Montáž jednokřídlové kovové zárubně v do 2,75 m SDK příčka</t>
  </si>
  <si>
    <t>1299446647</t>
  </si>
  <si>
    <t>121</t>
  </si>
  <si>
    <t>553315310</t>
  </si>
  <si>
    <t>zárubeň ocelová pro sádrokarton S 125 700 L/P</t>
  </si>
  <si>
    <t>87232259</t>
  </si>
  <si>
    <t>122</t>
  </si>
  <si>
    <t>998763303</t>
  </si>
  <si>
    <t>Přesun hmot tonážní pro sádrokartonové konstrukce v objektech v do 24 m</t>
  </si>
  <si>
    <t>-903262927</t>
  </si>
  <si>
    <t>764</t>
  </si>
  <si>
    <t>Konstrukce klempířské</t>
  </si>
  <si>
    <t>123</t>
  </si>
  <si>
    <t>764111641</t>
  </si>
  <si>
    <t>Krytina střechy rovné drážkováním ze svitků z Pz plechu s povrchovou úpravou rš 670 mm sklonu do 30°</t>
  </si>
  <si>
    <t>-677046206</t>
  </si>
  <si>
    <t>2,65*2,45</t>
  </si>
  <si>
    <t>124</t>
  </si>
  <si>
    <t>764212633</t>
  </si>
  <si>
    <t>Oplechování štítu závětrnou lištou z Pz s povrchovou úpravou rš 250 mm</t>
  </si>
  <si>
    <t>285690128</t>
  </si>
  <si>
    <t>2,65+2,45+2,65</t>
  </si>
  <si>
    <t>125</t>
  </si>
  <si>
    <t>764212663</t>
  </si>
  <si>
    <t>Oplechování rovné okapové hrany z Pz s povrchovou úpravou rš 250 mm</t>
  </si>
  <si>
    <t>1586444404</t>
  </si>
  <si>
    <t>2,45</t>
  </si>
  <si>
    <t>126</t>
  </si>
  <si>
    <t>764216642</t>
  </si>
  <si>
    <t>Oplechování rovných parapetů celoplošně lepené z Pz s povrchovou úpravou rš 200 mm</t>
  </si>
  <si>
    <t>-1462040689</t>
  </si>
  <si>
    <t>0,9*3</t>
  </si>
  <si>
    <t>127</t>
  </si>
  <si>
    <t>998764103</t>
  </si>
  <si>
    <t>Přesun hmot tonážní pro konstrukce klempířské v objektech v do 24 m</t>
  </si>
  <si>
    <t>-33815937</t>
  </si>
  <si>
    <t>766</t>
  </si>
  <si>
    <t>Konstrukce truhlářské</t>
  </si>
  <si>
    <t>128</t>
  </si>
  <si>
    <t>766622133</t>
  </si>
  <si>
    <t>Montáž plastových oken plochy přes 1 m2 otevíravých výšky přes 2,5 m s rámem do zdiva</t>
  </si>
  <si>
    <t>-1469804650</t>
  </si>
  <si>
    <t>0,82*3,2*3                                   "10"</t>
  </si>
  <si>
    <t>129</t>
  </si>
  <si>
    <t>611960001</t>
  </si>
  <si>
    <t>Plastová okna a balkonové dveře</t>
  </si>
  <si>
    <t>1161461635</t>
  </si>
  <si>
    <t>130</t>
  </si>
  <si>
    <t>766629215</t>
  </si>
  <si>
    <t>Příplatek k montáži oken rovné ostění připojovací spára do 45 mm</t>
  </si>
  <si>
    <t>1175432204</t>
  </si>
  <si>
    <t>(0,82+3,2)*2*3                                   "10"</t>
  </si>
  <si>
    <t>131</t>
  </si>
  <si>
    <t>766660001</t>
  </si>
  <si>
    <t>Montáž dveřních křídel otvíravých 1křídlových š do 0,8 m do ocelové zárubně</t>
  </si>
  <si>
    <t>-1994781285</t>
  </si>
  <si>
    <t>1+1</t>
  </si>
  <si>
    <t>132</t>
  </si>
  <si>
    <t>611627010</t>
  </si>
  <si>
    <t>dveře vnitřní hladké folie bílá plné 1křídlové 70x197 cm</t>
  </si>
  <si>
    <t>-95384802</t>
  </si>
  <si>
    <t>133</t>
  </si>
  <si>
    <t>611627020</t>
  </si>
  <si>
    <t>dveře vnitřní hladké folie bílá plné 1křídlové 80x197 cm</t>
  </si>
  <si>
    <t>1187524075</t>
  </si>
  <si>
    <t>134</t>
  </si>
  <si>
    <t>766660722</t>
  </si>
  <si>
    <t>Montáž dveřního kování - zámku</t>
  </si>
  <si>
    <t>-1423866522</t>
  </si>
  <si>
    <t>135</t>
  </si>
  <si>
    <t>549960003</t>
  </si>
  <si>
    <t>Dveřní kování</t>
  </si>
  <si>
    <t>1607385609</t>
  </si>
  <si>
    <t>136</t>
  </si>
  <si>
    <t>998766103</t>
  </si>
  <si>
    <t>Přesun hmot tonážní pro konstrukce truhlářské v objektech v do 24 m</t>
  </si>
  <si>
    <t>1272887359</t>
  </si>
  <si>
    <t>767</t>
  </si>
  <si>
    <t>Konstrukce zámečnické</t>
  </si>
  <si>
    <t>137</t>
  </si>
  <si>
    <t>767220110</t>
  </si>
  <si>
    <t>Montáž zábradlí schodišťového hmotnosti do 15 kg z trubek do zdi</t>
  </si>
  <si>
    <t>291521286</t>
  </si>
  <si>
    <t>7,0*2+1,5*2</t>
  </si>
  <si>
    <t>138</t>
  </si>
  <si>
    <t>553960009</t>
  </si>
  <si>
    <t>Ocelové zábradlí žárově zinkované</t>
  </si>
  <si>
    <t>571445084</t>
  </si>
  <si>
    <t>139</t>
  </si>
  <si>
    <t>767640112</t>
  </si>
  <si>
    <t>Montáž dveří ocelových vchodových jednokřídlových s nadsvětlíkem</t>
  </si>
  <si>
    <t>-699811084</t>
  </si>
  <si>
    <t>1                                               "12/P"</t>
  </si>
  <si>
    <t>140</t>
  </si>
  <si>
    <t>553412461</t>
  </si>
  <si>
    <t xml:space="preserve">dveře hliníkové vchodové jednokřídlové </t>
  </si>
  <si>
    <t>1720122197</t>
  </si>
  <si>
    <t>1,2*2,9                                               "12/P"</t>
  </si>
  <si>
    <t>141</t>
  </si>
  <si>
    <t>767712812</t>
  </si>
  <si>
    <t>Demontáž výkladců zapuštěných svařovaných</t>
  </si>
  <si>
    <t>1570313465</t>
  </si>
  <si>
    <t>2,4*15,31</t>
  </si>
  <si>
    <t>Mezisoučet                                 "JZ"</t>
  </si>
  <si>
    <t>142</t>
  </si>
  <si>
    <t>7678121151</t>
  </si>
  <si>
    <t>Montáž a dodávka markýz nad vstupem</t>
  </si>
  <si>
    <t>1910875721</t>
  </si>
  <si>
    <t>1                                "markýzi nad vstupy - PSV"</t>
  </si>
  <si>
    <t>143</t>
  </si>
  <si>
    <t>998767103</t>
  </si>
  <si>
    <t>Přesun hmot tonážní pro zámečnické konstrukce v objektech v do 24 m</t>
  </si>
  <si>
    <t>-1549689782</t>
  </si>
  <si>
    <t>771</t>
  </si>
  <si>
    <t>Podlahy z dlaždic</t>
  </si>
  <si>
    <t>144</t>
  </si>
  <si>
    <t>771574116</t>
  </si>
  <si>
    <t>Montáž podlah keramických režných hladkých lepených flexibilním lepidlem do 25 ks/m2</t>
  </si>
  <si>
    <t>1463343058</t>
  </si>
  <si>
    <t>2,0*1,0*4                  "podlaha v 1,2,3,4. n.p."</t>
  </si>
  <si>
    <t>145</t>
  </si>
  <si>
    <t>597960001</t>
  </si>
  <si>
    <t>Keramická dlažba - cena 300 Kč/m2</t>
  </si>
  <si>
    <t>-1798385301</t>
  </si>
  <si>
    <t>fig41*1,1</t>
  </si>
  <si>
    <t>146</t>
  </si>
  <si>
    <t>771591111</t>
  </si>
  <si>
    <t>Podlahy penetrace podkladu</t>
  </si>
  <si>
    <t>815768719</t>
  </si>
  <si>
    <t>147</t>
  </si>
  <si>
    <t>771591161</t>
  </si>
  <si>
    <t>Montáž profilu dilatační spáry bez izolace v rovině dlažby</t>
  </si>
  <si>
    <t>75610126</t>
  </si>
  <si>
    <t>2,5*4*2                  "podlaha v 1,2,3,4. n.p."</t>
  </si>
  <si>
    <t>148</t>
  </si>
  <si>
    <t>5905415301</t>
  </si>
  <si>
    <t>profil dilatační  hliník</t>
  </si>
  <si>
    <t>801505721</t>
  </si>
  <si>
    <t>149</t>
  </si>
  <si>
    <t>998771103</t>
  </si>
  <si>
    <t>Přesun hmot tonážní pro podlahy z dlaždic v objektech v do 24 m</t>
  </si>
  <si>
    <t>-980538406</t>
  </si>
  <si>
    <t>781</t>
  </si>
  <si>
    <t>Dokončovací práce - obklady</t>
  </si>
  <si>
    <t>150</t>
  </si>
  <si>
    <t>781474115</t>
  </si>
  <si>
    <t>Montáž obkladů vnitřních keramických hladkých do 25 ks/m2 lepených flexibilním lepidlem</t>
  </si>
  <si>
    <t>-29240050</t>
  </si>
  <si>
    <t>(1,155+1,655)*2*2,0</t>
  </si>
  <si>
    <t>(1,52+1,7)*2*2,0</t>
  </si>
  <si>
    <t>(2,53+1,62)*2*2,0</t>
  </si>
  <si>
    <t>151</t>
  </si>
  <si>
    <t>597960002</t>
  </si>
  <si>
    <t>Keramické obklady - cena 300 Kč/m2</t>
  </si>
  <si>
    <t>633310666</t>
  </si>
  <si>
    <t>fig42*1,1</t>
  </si>
  <si>
    <t>152</t>
  </si>
  <si>
    <t>781494111</t>
  </si>
  <si>
    <t>Plastové profily rohové lepené flexibilním lepidlem</t>
  </si>
  <si>
    <t>-666828607</t>
  </si>
  <si>
    <t>2,0*2</t>
  </si>
  <si>
    <t>153</t>
  </si>
  <si>
    <t>781494511</t>
  </si>
  <si>
    <t>Plastové profily ukončovací lepené flexibilním lepidlem</t>
  </si>
  <si>
    <t>-1654112006</t>
  </si>
  <si>
    <t>(1,155+1,655)*2</t>
  </si>
  <si>
    <t>(1,52+1,7)*2</t>
  </si>
  <si>
    <t>(2,53+1,62)*2</t>
  </si>
  <si>
    <t>154</t>
  </si>
  <si>
    <t>781495111</t>
  </si>
  <si>
    <t>Penetrace podkladu vnitřních obkladů</t>
  </si>
  <si>
    <t>1226234895</t>
  </si>
  <si>
    <t>155</t>
  </si>
  <si>
    <t>998781103</t>
  </si>
  <si>
    <t>Přesun hmot tonážní pro obklady keramické v objektech v do 24 m</t>
  </si>
  <si>
    <t>536417655</t>
  </si>
  <si>
    <t>784</t>
  </si>
  <si>
    <t>Dokončovací práce - malby a tapety</t>
  </si>
  <si>
    <t>156</t>
  </si>
  <si>
    <t>784181101</t>
  </si>
  <si>
    <t>Základní akrylátová jednonásobná penetrace podkladu v místnostech výšky do 3,80m</t>
  </si>
  <si>
    <t>1121471333</t>
  </si>
  <si>
    <t>157</t>
  </si>
  <si>
    <t>784181105</t>
  </si>
  <si>
    <t>Základní akrylátová jednonásobná penetrace podkladu v místnostech výšky přes 5,00 m</t>
  </si>
  <si>
    <t>495855820</t>
  </si>
  <si>
    <t>158</t>
  </si>
  <si>
    <t>784221101</t>
  </si>
  <si>
    <t>Dvojnásobné bílé malby  ze směsí za sucha dobře otěruvzdorných v místnostech do 3,80 m</t>
  </si>
  <si>
    <t>-1227127065</t>
  </si>
  <si>
    <t>159</t>
  </si>
  <si>
    <t>784221105</t>
  </si>
  <si>
    <t>Dvojnásobné bílé malby  ze směsí za sucha dobře otěruvzdorných v místnostech přes 5,00 m</t>
  </si>
  <si>
    <t>-1465849890</t>
  </si>
  <si>
    <t>Práce a dodávky M</t>
  </si>
  <si>
    <t>33-M</t>
  </si>
  <si>
    <t>Montáže dopr.zaříz.,sklad. zař. a váh</t>
  </si>
  <si>
    <t>160</t>
  </si>
  <si>
    <t>999960016</t>
  </si>
  <si>
    <t>M+D výtahu</t>
  </si>
  <si>
    <t>kpl</t>
  </si>
  <si>
    <t>256</t>
  </si>
  <si>
    <t>-2095295800</t>
  </si>
  <si>
    <t>2 - Vegetační úpravy</t>
  </si>
  <si>
    <t>9999600171</t>
  </si>
  <si>
    <t>403808443</t>
  </si>
  <si>
    <t xml:space="preserve">3 - ZTI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</si>
  <si>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</si>
  <si>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</si>
  <si>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</si>
  <si>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instalační prefabrikáty</t>
  </si>
  <si>
    <t>721</t>
  </si>
  <si>
    <t>Zdravotechnika - vnitřní kanalizace</t>
  </si>
  <si>
    <t>721140806</t>
  </si>
  <si>
    <t>Demontáž potrubí litinové do DN 200</t>
  </si>
  <si>
    <t>721140916</t>
  </si>
  <si>
    <t>Potrubí litinové propojení potrubí DN 125</t>
  </si>
  <si>
    <t>72115po01</t>
  </si>
  <si>
    <t>Požárně ochranná manžeta PROMASTOP-UniCollar -karton s manžet. pásem,EI 60-120</t>
  </si>
  <si>
    <t>ks</t>
  </si>
  <si>
    <t>721174025</t>
  </si>
  <si>
    <t>Potrubí kanalizační z PP hrdlové odpadní DN 100</t>
  </si>
  <si>
    <t>721174026</t>
  </si>
  <si>
    <t>Potrubí kanalizační z PP hrdlové odpadní DN 125</t>
  </si>
  <si>
    <t>721174043</t>
  </si>
  <si>
    <t>Potrubí kanalizační z PP hrdlové připojovací DN 50</t>
  </si>
  <si>
    <t>721194104</t>
  </si>
  <si>
    <t>Vyvedení a upevnění odpadních výpustek DN 40</t>
  </si>
  <si>
    <t>721194109</t>
  </si>
  <si>
    <t>Vyvedení a upevnění odpadních výpustek DN 100</t>
  </si>
  <si>
    <t>721290123</t>
  </si>
  <si>
    <t>Zkouška těsnosti potrubí kanalizace kouřem do DN 300</t>
  </si>
  <si>
    <t>721290822</t>
  </si>
  <si>
    <t>Přemístění vnitrostaveništní demontovaných hmot vnitřní kanalizace v objektech výšky do 12 m</t>
  </si>
  <si>
    <t>721HL0025</t>
  </si>
  <si>
    <t>HL 21 - Vtok se záp. uzávěrkou</t>
  </si>
  <si>
    <t>721HL0102</t>
  </si>
  <si>
    <t>HL 900N - Přivzdušňovací ventil DN 50/75/110</t>
  </si>
  <si>
    <t>998721102</t>
  </si>
  <si>
    <t>Přesun hmot pro vnitřní kanalizace v objektech v do 12 m</t>
  </si>
  <si>
    <t>722</t>
  </si>
  <si>
    <t>Zdravotechnika - vnitřní vodovod</t>
  </si>
  <si>
    <t>722130233</t>
  </si>
  <si>
    <t>Potrubí vodovodní ocelové závitové pozinkované svařované běžné DN 25</t>
  </si>
  <si>
    <t>722130234</t>
  </si>
  <si>
    <t>Potrubí vodovodní ocelové závitové pozinkované svařované běžné DN 32</t>
  </si>
  <si>
    <t>722130235</t>
  </si>
  <si>
    <t>Potrubí vodovodní ocelové závitové pozinkované svařované běžné DN 40</t>
  </si>
  <si>
    <t>722130801</t>
  </si>
  <si>
    <t>Demontáž potrubí ocelové pozinkované závitové do DN 25</t>
  </si>
  <si>
    <t>722130802</t>
  </si>
  <si>
    <t>Demontáž potrubí ocelové pozinkované závitové do DN 40</t>
  </si>
  <si>
    <t>722130901</t>
  </si>
  <si>
    <t>Potrubí pozinkované závitové zazátkování vývodu</t>
  </si>
  <si>
    <t>722131933</t>
  </si>
  <si>
    <t>Potrubí pozinkované závitové propojení potrubí DN 25</t>
  </si>
  <si>
    <t>722131935</t>
  </si>
  <si>
    <t>Potrubí pozinkované závitové propojení potrubí DN 40</t>
  </si>
  <si>
    <t>722174912</t>
  </si>
  <si>
    <t>Potrubí plastové sestavení rozvodů DN do 20 mm</t>
  </si>
  <si>
    <t>722174913</t>
  </si>
  <si>
    <t>Potrubí plastové sestavení rozvodů DN do 25 mm</t>
  </si>
  <si>
    <t>722174914</t>
  </si>
  <si>
    <t>Potrubí plastové sestavení rozvodů DN do 32 mm</t>
  </si>
  <si>
    <t>722176012</t>
  </si>
  <si>
    <t>Rozvody vody z plastů svařované polyfuzně do D 20 mm</t>
  </si>
  <si>
    <t>722176013</t>
  </si>
  <si>
    <t>Rozvody vody z plastů svařované polyfuzně do D 25 mm</t>
  </si>
  <si>
    <t>722176014</t>
  </si>
  <si>
    <t>Rozvody vody z plastů svařované polyfuzně do D 32 mm</t>
  </si>
  <si>
    <t>72218PO01</t>
  </si>
  <si>
    <t>Požární utěsnění prostupů tmelem PROMASEAL Gama - kartuše</t>
  </si>
  <si>
    <t>72218TB001</t>
  </si>
  <si>
    <t>Izolace návleková potrubí TUBOLIT DG 13x22mm</t>
  </si>
  <si>
    <t>72218TB002</t>
  </si>
  <si>
    <t>Izolace návleková potrubí TUBOLIT DG 13x28mm</t>
  </si>
  <si>
    <t>72218TB003</t>
  </si>
  <si>
    <t>Izolace návleková potrubí TUBOLIT DG 13x35mm</t>
  </si>
  <si>
    <t>72218TB008</t>
  </si>
  <si>
    <t>Izolace návleková potrubí TUBOLIT DG 20x22mm</t>
  </si>
  <si>
    <t>72218TB019</t>
  </si>
  <si>
    <t>Izolace návleková potrubí TUBOLIT DG 20x28mm</t>
  </si>
  <si>
    <t>722190401</t>
  </si>
  <si>
    <t>Vyvedení a upevnění výpustku DN 15</t>
  </si>
  <si>
    <t>722190405</t>
  </si>
  <si>
    <t>Vyvedení a upevnění výpustku do DN 50</t>
  </si>
  <si>
    <t>722190901</t>
  </si>
  <si>
    <t>Uzavření nebo otevření vodovodního potrubí při opravách</t>
  </si>
  <si>
    <t>722220111</t>
  </si>
  <si>
    <t>Nástěnka závitová K 247 pro výtokový ventil G 1/2 s jedním závitem</t>
  </si>
  <si>
    <t>722220121</t>
  </si>
  <si>
    <t>Nástěnka závitová K 247 pro baterii G 1/2 s jedním závitem</t>
  </si>
  <si>
    <t>pár</t>
  </si>
  <si>
    <t>722224111</t>
  </si>
  <si>
    <t>Kohout závitový plnicí nebo vypouštěcí PN 6 DN 15 s jedním závitem</t>
  </si>
  <si>
    <t>722231062</t>
  </si>
  <si>
    <t>Ventil závitový zpětný Ve 3030 G 3/4 se dvěma závity</t>
  </si>
  <si>
    <t>722231192</t>
  </si>
  <si>
    <t>Ventil závitový pojistný pružinový rohový PN 6 G 3/4 do 120°C se dvěma závity</t>
  </si>
  <si>
    <t>722232032</t>
  </si>
  <si>
    <t>Ventil závitový přímý Ve 3001 G 1/2 se dvěma závity</t>
  </si>
  <si>
    <t>722232033</t>
  </si>
  <si>
    <t>Ventil závitový přímý Ve 3001 G 3/4 se dvěma závity</t>
  </si>
  <si>
    <t>722232034</t>
  </si>
  <si>
    <t>Ventil závitový přímý Ve 3001 G 1 se dvěma závity</t>
  </si>
  <si>
    <t>722232035</t>
  </si>
  <si>
    <t>Ventil závitový přímý Ve 3001 G 5/4 se dvěma závity</t>
  </si>
  <si>
    <t>722290226</t>
  </si>
  <si>
    <t>Zkouška těsnosti vodovodního potrubí závitového do DN 50</t>
  </si>
  <si>
    <t>722290234</t>
  </si>
  <si>
    <t>Proplach a dezinfekce vodovodního potrubí do DN 80</t>
  </si>
  <si>
    <t>722290822</t>
  </si>
  <si>
    <t>Přemístění vnitrostaveništní demontovaných hmot pro vnitřní vodovod v objektech výšky do 12 m</t>
  </si>
  <si>
    <t>72230Z032</t>
  </si>
  <si>
    <t>Žlab pozink. dl. 2m pro uložení plast. potrubí d20</t>
  </si>
  <si>
    <t>998722102</t>
  </si>
  <si>
    <t>Přesun hmot pro vnitřní vodovod v objektech v do 12 m</t>
  </si>
  <si>
    <t>725</t>
  </si>
  <si>
    <t>Zdravotechnika - zařizovací předměty</t>
  </si>
  <si>
    <t>721HL0009</t>
  </si>
  <si>
    <t>HL 134 - Podomítková zápach. uzáv. pro umyvadla (Ui)</t>
  </si>
  <si>
    <t>721HL0010</t>
  </si>
  <si>
    <t>HL 134.1C - Přip. souprava z pochrom. mosazi k HL 134</t>
  </si>
  <si>
    <t>725110814</t>
  </si>
  <si>
    <t>Demontáž klozetu Kombi, odsávací</t>
  </si>
  <si>
    <t>soubor</t>
  </si>
  <si>
    <t>725111131</t>
  </si>
  <si>
    <t>Splachovač nádržkový plastový vysokopoložený</t>
  </si>
  <si>
    <t>725113101</t>
  </si>
  <si>
    <t>Montáž splachovače nádržkového plastového vysokopoloženého</t>
  </si>
  <si>
    <t>725113121</t>
  </si>
  <si>
    <t>Montáž výlevky</t>
  </si>
  <si>
    <t>725113123</t>
  </si>
  <si>
    <t>Montáž klozetových mís závěsných</t>
  </si>
  <si>
    <t>725210821</t>
  </si>
  <si>
    <t>Demontáž umyvadel bez výtokových armatur</t>
  </si>
  <si>
    <t>725211681</t>
  </si>
  <si>
    <t>Umyvadlo keramické zdravotní připevněné na stěnu šrouby v bílé barvě 640 mm</t>
  </si>
  <si>
    <t>725215102</t>
  </si>
  <si>
    <t>Montáž umyvadla připevněného na šrouby do zdiva</t>
  </si>
  <si>
    <t>725230811</t>
  </si>
  <si>
    <t>Demontáž bidetů diturvitových</t>
  </si>
  <si>
    <t>725291511</t>
  </si>
  <si>
    <t>Doplňky zařízení koupelen a záchodů nerezové dávkovač tekutého mýdla na 1 l</t>
  </si>
  <si>
    <t>725291621</t>
  </si>
  <si>
    <t>Doplňky zařízení koupelen a záchodů nerezové zásobník toaletních papírů průměr 280mm</t>
  </si>
  <si>
    <t>725291631</t>
  </si>
  <si>
    <t>Doplňky zařízení koupelen a záchodů nerezové -koš na odpad pedálový kulatý 12 l</t>
  </si>
  <si>
    <t>725291708</t>
  </si>
  <si>
    <t>Doplňky zařízení koupelen a záchodů -zrcadlo nastavitelné nerez</t>
  </si>
  <si>
    <t>725291712</t>
  </si>
  <si>
    <t>Doplňky zařízení koupelen a záchodů nerezové madlo  pevné dl 834 mm</t>
  </si>
  <si>
    <t>725291713</t>
  </si>
  <si>
    <t>725291722</t>
  </si>
  <si>
    <t>Doplňky zařízení koupelen a záchodů nerezové madlo  sklopné dl 834 mm</t>
  </si>
  <si>
    <t>725331111</t>
  </si>
  <si>
    <t>Výlevka bez výtokových armatur keramická se sklopnou plastovou mřížkou 425 mm</t>
  </si>
  <si>
    <t>725533256</t>
  </si>
  <si>
    <t>Elektrický ohřívač zásobníkový tlakový s pojistným ventilem 2,2 kW/150 l</t>
  </si>
  <si>
    <t>725539105</t>
  </si>
  <si>
    <t>Montáž ohřívačů tlakových do 160 litrů</t>
  </si>
  <si>
    <t>725590812</t>
  </si>
  <si>
    <t>Přemístění vnitrostaveništní demontovaných pro zařizovací předměty v objektech výšky do 12 m</t>
  </si>
  <si>
    <t>725810811</t>
  </si>
  <si>
    <t>Demontáž ventilů výtokových nástěnných</t>
  </si>
  <si>
    <t>725813111</t>
  </si>
  <si>
    <t>Ventil rohový bez připojovací trubičky G 1/2</t>
  </si>
  <si>
    <t>725813112</t>
  </si>
  <si>
    <t>Ventil rohový s připojovací trubičky G 1/2</t>
  </si>
  <si>
    <t>725819401</t>
  </si>
  <si>
    <t>Montáž ventilů rohových G 1/2 s připojovací trubičkou</t>
  </si>
  <si>
    <t>725819402</t>
  </si>
  <si>
    <t>Montáž ventilů rohových G 1/2 bez připojovací trubičky</t>
  </si>
  <si>
    <t>725820801</t>
  </si>
  <si>
    <t>Demontáž baterie nástěnné do G 3 / 4</t>
  </si>
  <si>
    <t>725820803</t>
  </si>
  <si>
    <t>Demontáž baterie stojánkové do 1 otvoru</t>
  </si>
  <si>
    <t>725821316</t>
  </si>
  <si>
    <t>Baterie dřezové nástěnné pákové s otáčivým plochým ústím a délkou ramínka 300 mm</t>
  </si>
  <si>
    <t>725821411</t>
  </si>
  <si>
    <t>Montáž baterie dřezové nástěnné chromované</t>
  </si>
  <si>
    <t>162</t>
  </si>
  <si>
    <t>725822612</t>
  </si>
  <si>
    <t>Baterie umyvadlové stojánkové pákové s dlouhou ovl. páčkou (Ui)</t>
  </si>
  <si>
    <t>164</t>
  </si>
  <si>
    <t>725822721</t>
  </si>
  <si>
    <t>Montáž baterie umyvadlové stojánkové G 1/2</t>
  </si>
  <si>
    <t>166</t>
  </si>
  <si>
    <t>72582G007</t>
  </si>
  <si>
    <t>Ruční tlačítko pod omítku pro oddálené splach vč. příslušenství pro 1 množství spláchnutí, bílé</t>
  </si>
  <si>
    <t>soub</t>
  </si>
  <si>
    <t>168</t>
  </si>
  <si>
    <t>72582G009</t>
  </si>
  <si>
    <t>Ovládací tlačítko Tango pro jedno množství spláchnutí pro oddálené splach., bílé</t>
  </si>
  <si>
    <t>170</t>
  </si>
  <si>
    <t>725860811</t>
  </si>
  <si>
    <t>Demontáž uzávěrů zápachu jednoduchých</t>
  </si>
  <si>
    <t>172</t>
  </si>
  <si>
    <t>725869101</t>
  </si>
  <si>
    <t>Montáž zápachových uzávěrek umyvadlových do DN 40</t>
  </si>
  <si>
    <t>174</t>
  </si>
  <si>
    <t>725980121</t>
  </si>
  <si>
    <t>Dvířka 15/15</t>
  </si>
  <si>
    <t>176</t>
  </si>
  <si>
    <t>725980122</t>
  </si>
  <si>
    <t>Dvířka 15/30</t>
  </si>
  <si>
    <t>178</t>
  </si>
  <si>
    <t>725980125</t>
  </si>
  <si>
    <t>Mřížka do zdiva 15/30</t>
  </si>
  <si>
    <t>180</t>
  </si>
  <si>
    <t>998725102</t>
  </si>
  <si>
    <t>Přesun hmot pro zařizovací předměty v objektech v do 12 m</t>
  </si>
  <si>
    <t>182</t>
  </si>
  <si>
    <t>726</t>
  </si>
  <si>
    <t>Zdravotechnika - instalační prefabrikáty</t>
  </si>
  <si>
    <t>726131002</t>
  </si>
  <si>
    <t>Mont. prvek pro umyvadlo do lehkých stěn s kovovou kcí se stavební v 1120 mm pro tělesně postižené</t>
  </si>
  <si>
    <t>184</t>
  </si>
  <si>
    <t>726131043</t>
  </si>
  <si>
    <t>Mont. prvek pro klozet závěsný do lehkých stěn s kovovou kcí s ovládáním zepředu se stavební v 1120 mm pro postižené</t>
  </si>
  <si>
    <t>186</t>
  </si>
  <si>
    <t>998726112</t>
  </si>
  <si>
    <t>Přesun hmot pro instalační prefabrikáty v objektech v do 12 m</t>
  </si>
  <si>
    <t>188</t>
  </si>
  <si>
    <t>4 - ÚT</t>
  </si>
  <si>
    <t xml:space="preserve">    73 - Ústřední vytápění</t>
  </si>
  <si>
    <t xml:space="preserve">      1 - Zařízení č. 1 – Úprava otopných těles</t>
  </si>
  <si>
    <t xml:space="preserve">      99 - Ostatní</t>
  </si>
  <si>
    <t>Ústřední vytápění</t>
  </si>
  <si>
    <t>Zařízení č. 1 – Úprava otopných těles</t>
  </si>
  <si>
    <t>Pol71</t>
  </si>
  <si>
    <t>Demontáž UT tělesa</t>
  </si>
  <si>
    <t>Pol72</t>
  </si>
  <si>
    <t>Očištění tělesa</t>
  </si>
  <si>
    <t>Pol73</t>
  </si>
  <si>
    <t>Montáž UT tělesa</t>
  </si>
  <si>
    <t>Pol74</t>
  </si>
  <si>
    <t>Instalační provky pro montáž tělesa</t>
  </si>
  <si>
    <t>Pol75</t>
  </si>
  <si>
    <t>Vypuštění a napuštění systému</t>
  </si>
  <si>
    <t>Pol76</t>
  </si>
  <si>
    <t>Tlaková zkouška</t>
  </si>
  <si>
    <t>Pol77</t>
  </si>
  <si>
    <t>Ocelové UT potrubí , DN 15</t>
  </si>
  <si>
    <t>Pol78</t>
  </si>
  <si>
    <t>Nátěr UT potrubí , RAL: dle arch</t>
  </si>
  <si>
    <t>Pol79</t>
  </si>
  <si>
    <t>Závěsový, montážní, spojovací a těsnící materiál</t>
  </si>
  <si>
    <t>Ostatní</t>
  </si>
  <si>
    <t>99.1</t>
  </si>
  <si>
    <t>Zprovoznění zařízení, zaregulování, uvedení do provozu</t>
  </si>
  <si>
    <t>hod</t>
  </si>
  <si>
    <t>99.2</t>
  </si>
  <si>
    <t>Zaškolení provozovatele</t>
  </si>
  <si>
    <t>99.3</t>
  </si>
  <si>
    <t>Dokumentace skutečného stavu (3 PARÉ) + 1x elektronická podoba</t>
  </si>
  <si>
    <t>99.4</t>
  </si>
  <si>
    <t>Dokumentace pro předání díla :, - návod k obsluze - generální a jednotlivých strojů a zařízení,, - protokol o zaškolení, , - protokol o předání,, - ostatní potřebné protokoly</t>
  </si>
  <si>
    <t>99.5</t>
  </si>
  <si>
    <t>Doprava</t>
  </si>
  <si>
    <t>5 - EL silnoproud</t>
  </si>
  <si>
    <t xml:space="preserve">Ateliér ADIP, Střelecká 437, Hradec Králové </t>
  </si>
  <si>
    <t xml:space="preserve">    21-M - Elektromontáže</t>
  </si>
  <si>
    <t xml:space="preserve">      D1 - Dodávky</t>
  </si>
  <si>
    <t xml:space="preserve">      D2 - Elektromontáže</t>
  </si>
  <si>
    <t xml:space="preserve">      D3 - Doplnění rozvaděče RB4</t>
  </si>
  <si>
    <t xml:space="preserve">      D4 - Elektroinstalace</t>
  </si>
  <si>
    <t>21-M</t>
  </si>
  <si>
    <t>Elektromontáže</t>
  </si>
  <si>
    <t>D1</t>
  </si>
  <si>
    <t>Dodávky</t>
  </si>
  <si>
    <t>Pol1</t>
  </si>
  <si>
    <t>VKLÁDACÍ SUŠIČ RUKOU (DYSON 230V/1.6kW)</t>
  </si>
  <si>
    <t>Pol38</t>
  </si>
  <si>
    <t>947197134</t>
  </si>
  <si>
    <t>D2</t>
  </si>
  <si>
    <t>D3</t>
  </si>
  <si>
    <t>Doplnění rozvaděče RB4</t>
  </si>
  <si>
    <t>Pol2</t>
  </si>
  <si>
    <t>EKVIPOTENCIONÁLNÍ SVORKOVNICE (WERIT 1240)</t>
  </si>
  <si>
    <t>Pol3</t>
  </si>
  <si>
    <t>HAGER JISTIĆE - CHARAKTERISTIKA C, VYPÍNACÍ SCHOPNOST 6 kA, 3 - pólové (MCN340 Jistič 3 pól. 40A, char.C, 6 kA)</t>
  </si>
  <si>
    <t>Pol4</t>
  </si>
  <si>
    <t>ŘADOVÁ SVORKOVNICE (RSA16)</t>
  </si>
  <si>
    <t>Pol5</t>
  </si>
  <si>
    <t>PŘÍPOJNICE (N, PE)</t>
  </si>
  <si>
    <t>Pol39</t>
  </si>
  <si>
    <t>-746263770</t>
  </si>
  <si>
    <t>Pol40</t>
  </si>
  <si>
    <t>1564552726</t>
  </si>
  <si>
    <t>Pol41</t>
  </si>
  <si>
    <t>1012103420</t>
  </si>
  <si>
    <t>Pol42</t>
  </si>
  <si>
    <t>-2107915436</t>
  </si>
  <si>
    <t>Pol43</t>
  </si>
  <si>
    <t>HODINOVE ZUCTOVACI SAZBY (Uprava stavajiciho rozvadece)</t>
  </si>
  <si>
    <t>328176262</t>
  </si>
  <si>
    <t>D4</t>
  </si>
  <si>
    <t>Elektroinstalace</t>
  </si>
  <si>
    <t>Pol7</t>
  </si>
  <si>
    <t>LIŠTA ELEKTROINSTALAČNÍ VČ. DÍLŮ A PŘÍSLUŠENSTVÍ (LH60x40 hranatá)</t>
  </si>
  <si>
    <t>Pol8</t>
  </si>
  <si>
    <t>SUPER-MULTIFUNKČNÍ RELÉ - do instalační krabice, pod vypínač, ventilátor (SMR-T 3-vodičové, 9 funkcí, čas 0.01s-10dnů, výstup 10-160VA, cívka AC 230 V, bez NULY)</t>
  </si>
  <si>
    <t>Pol9</t>
  </si>
  <si>
    <t>VESTAVNÍ POHYBOVÉ ČIDLO PIR (PS MR16 230V)</t>
  </si>
  <si>
    <t>Pol10</t>
  </si>
  <si>
    <t>KRABICE ODBOČNÁ POD OMÍTKU BEZ SVORKOVNICE (KU68-1902 73x42)</t>
  </si>
  <si>
    <t>Pol11</t>
  </si>
  <si>
    <t>SVORKOVNICE KRABICOVÁ (273-102 4x1-2,5mm2)</t>
  </si>
  <si>
    <t>Pol12</t>
  </si>
  <si>
    <t>VODIČ JEDNOŽILOVÝ OHEBNÝ (CYA) (H07V-K 16  mm2 , pevně)</t>
  </si>
  <si>
    <t>Pol13</t>
  </si>
  <si>
    <t>KABEL SILOVÝ,IZOLACE PVC BEZ VODIČE PE (CYKY-O 3x1.5 mm2 , pevně)</t>
  </si>
  <si>
    <t>Pol14</t>
  </si>
  <si>
    <t>KABEL SILOVÝ,IZOLACE PVC BEZ VODIČE PE (CYKY-O 3x2.5 mm2 , pevně)</t>
  </si>
  <si>
    <t>Pol15</t>
  </si>
  <si>
    <t>KABEL SILOVÝ,IZOLACE PVC BEZ VODIČE PE (CYKY-O 5x1.5 mm2 , pevně)</t>
  </si>
  <si>
    <t>Pol16</t>
  </si>
  <si>
    <t>KABEL SILOVÝ,IZOLACE PVC S VODIČEM PE (CYKY-J 5x10 mm2 , pevně)</t>
  </si>
  <si>
    <t>Pol20</t>
  </si>
  <si>
    <t>SVÍTIDLA VČETNĚ ZDROJŮ (D-vestavné LED s mikroprizmou 23W 4000 K 300x300 mm IP40)</t>
  </si>
  <si>
    <t>Pol34</t>
  </si>
  <si>
    <t>Podružný materiál</t>
  </si>
  <si>
    <t>Pol35</t>
  </si>
  <si>
    <t>Doprava 3,6 %</t>
  </si>
  <si>
    <t>Pol36</t>
  </si>
  <si>
    <t>Přesun 1,0 %</t>
  </si>
  <si>
    <t>Pol37</t>
  </si>
  <si>
    <t>PPV z montáže 6,0%, materiál + práce</t>
  </si>
  <si>
    <t>98020888</t>
  </si>
  <si>
    <t>Pol44</t>
  </si>
  <si>
    <t>-1960919454</t>
  </si>
  <si>
    <t>Pol45</t>
  </si>
  <si>
    <t>-320392783</t>
  </si>
  <si>
    <t>Pol46</t>
  </si>
  <si>
    <t>-1427741050</t>
  </si>
  <si>
    <t>Pol47</t>
  </si>
  <si>
    <t>-527473688</t>
  </si>
  <si>
    <t>Pol48</t>
  </si>
  <si>
    <t>-1868774356</t>
  </si>
  <si>
    <t>Pol49</t>
  </si>
  <si>
    <t>-560150837</t>
  </si>
  <si>
    <t>Pol50</t>
  </si>
  <si>
    <t>910762805</t>
  </si>
  <si>
    <t>Pol51</t>
  </si>
  <si>
    <t>905715978</t>
  </si>
  <si>
    <t>Pol52</t>
  </si>
  <si>
    <t>-359583000</t>
  </si>
  <si>
    <t>Pol53</t>
  </si>
  <si>
    <t>-489992772</t>
  </si>
  <si>
    <t>Pol54</t>
  </si>
  <si>
    <t>UKONČENÍ KABELŮ DO (5x10 mm2)</t>
  </si>
  <si>
    <t>-583258560</t>
  </si>
  <si>
    <t>Pol55</t>
  </si>
  <si>
    <t>UKONČENÍ  VODIČŮ V ROZVADĚČÍCH (do 2,5 mm2)</t>
  </si>
  <si>
    <t>-1143024926</t>
  </si>
  <si>
    <t>Pol56</t>
  </si>
  <si>
    <t>UKONČENÍ  VODIČŮ V ROZVADĚČÍCH (do 16 mm2)</t>
  </si>
  <si>
    <t>204531565</t>
  </si>
  <si>
    <t>Pol57</t>
  </si>
  <si>
    <t>1907990833</t>
  </si>
  <si>
    <t>Pol58</t>
  </si>
  <si>
    <t>MONTÁŽ, NAPOJENÍ (ventilátor 230V)</t>
  </si>
  <si>
    <t>-1663150439</t>
  </si>
  <si>
    <t>Pol59</t>
  </si>
  <si>
    <t>MONTÁŽ, NAPOJENÍ (výtah-asistence dodavateli)</t>
  </si>
  <si>
    <t>-716113767</t>
  </si>
  <si>
    <t>Pol60</t>
  </si>
  <si>
    <t>MONTÁŽ, NAPOJENÍ (signal.zař.-asistence dodavateli)</t>
  </si>
  <si>
    <t>-2077896848</t>
  </si>
  <si>
    <t>Pol61</t>
  </si>
  <si>
    <t>MONTÁŽ, NAPOJENÍ (výtah-napojení ocel.konstrukce)</t>
  </si>
  <si>
    <t>1965758150</t>
  </si>
  <si>
    <t>Pol62</t>
  </si>
  <si>
    <t>HODINOVE ZUCTOVACI SAZBY (Demontaz stavajiciho zarizeni)</t>
  </si>
  <si>
    <t>-402597605</t>
  </si>
  <si>
    <t>Pol63</t>
  </si>
  <si>
    <t>HODINOVE ZUCTOVACI SAZBY (Uprava stavajiciho zarizeni)</t>
  </si>
  <si>
    <t>58822913</t>
  </si>
  <si>
    <t>Pol64</t>
  </si>
  <si>
    <t>HODINOVE ZUCTOVACI SAZBY (Vyhledani pripojovaciho mista)</t>
  </si>
  <si>
    <t>1837600070</t>
  </si>
  <si>
    <t>Pol65</t>
  </si>
  <si>
    <t>HODINOVE ZUCTOVACI SAZBY (Zauceni obsluhy)</t>
  </si>
  <si>
    <t>75082774</t>
  </si>
  <si>
    <t>Pol66</t>
  </si>
  <si>
    <t>HODINOVE ZUCTOVACI SAZBY (Zabezpeceni pracoviste)</t>
  </si>
  <si>
    <t>307054093</t>
  </si>
  <si>
    <t>Pol67</t>
  </si>
  <si>
    <t>HODINOVE ZUCTOVACI SAZBY (Montaz nad rámec PPV(sekání,...))</t>
  </si>
  <si>
    <t>-1406959213</t>
  </si>
  <si>
    <t>Pol68</t>
  </si>
  <si>
    <t>SPOLUPRACE S DODAVATELEM PRI zapojovani a zkouskach</t>
  </si>
  <si>
    <t>-1204808380</t>
  </si>
  <si>
    <t>Pol69</t>
  </si>
  <si>
    <t>KOORDINACE POSTUPU PRACI S ostatnimi profesemi</t>
  </si>
  <si>
    <t>-1588359654</t>
  </si>
  <si>
    <t>Pol70</t>
  </si>
  <si>
    <t>PROVEDENI REVIZNICH ZKOUSEK DLE CSN 331500 (Revizni technik)</t>
  </si>
  <si>
    <t>1284527991</t>
  </si>
  <si>
    <t>6 - EL slaboproud</t>
  </si>
  <si>
    <t xml:space="preserve">    22-M - Montáže technologických zařízení </t>
  </si>
  <si>
    <t xml:space="preserve">      D1 - Signalizační zařízení z WC pro imobilní</t>
  </si>
  <si>
    <t xml:space="preserve">      220990006 - Kabely a elektroinstalační materiál</t>
  </si>
  <si>
    <t>22-M</t>
  </si>
  <si>
    <t xml:space="preserve">Montáže technologických zařízení </t>
  </si>
  <si>
    <t>Signalizační zařízení z WC pro imobilní</t>
  </si>
  <si>
    <t>220990001</t>
  </si>
  <si>
    <t>Modul kontrolní s alarmem 15-28 V AC / 18-35 V DC  (do KU68)</t>
  </si>
  <si>
    <t>220990002</t>
  </si>
  <si>
    <t>Tlačítko prosvětlené signální   (do KU68)</t>
  </si>
  <si>
    <t>220990003</t>
  </si>
  <si>
    <t>Resetovací tlačítko (do KU68)</t>
  </si>
  <si>
    <t>220990004</t>
  </si>
  <si>
    <t>Transformátor 230V/14V 2A (do KU68)</t>
  </si>
  <si>
    <t>220990005</t>
  </si>
  <si>
    <t>Tlačítko signální tahové  (do KU68)</t>
  </si>
  <si>
    <t>-405388656</t>
  </si>
  <si>
    <t>-594276131</t>
  </si>
  <si>
    <t>843241373</t>
  </si>
  <si>
    <t>1364681901</t>
  </si>
  <si>
    <t>1596310556</t>
  </si>
  <si>
    <t>220990006</t>
  </si>
  <si>
    <t>Kabely a elektroinstalační materiál</t>
  </si>
  <si>
    <t>220990007</t>
  </si>
  <si>
    <t>kabel JYSTY 2x2x0,8</t>
  </si>
  <si>
    <t>220990008</t>
  </si>
  <si>
    <t>kabel JYSTY 3x2x0,8</t>
  </si>
  <si>
    <t>220990009</t>
  </si>
  <si>
    <t>trubka PVC LPFLEX 2323</t>
  </si>
  <si>
    <t>220990010</t>
  </si>
  <si>
    <t>krabice KU68-1901 vč.víčka pod omítku</t>
  </si>
  <si>
    <t>-678998959</t>
  </si>
  <si>
    <t>1569988451</t>
  </si>
  <si>
    <t>555754873</t>
  </si>
  <si>
    <t>424369787</t>
  </si>
  <si>
    <t>220990011</t>
  </si>
  <si>
    <t>drážka pro tr.23, cihla</t>
  </si>
  <si>
    <t>1315766539</t>
  </si>
  <si>
    <t>7 -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</si>
  <si>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</si>
  <si>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</si>
  <si>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</si>
  <si>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</si>
  <si>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</si>
  <si>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</si>
  <si>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</si>
  <si>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</si>
  <si>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</si>
  <si>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</si>
  <si>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</si>
  <si>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</si>
  <si>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</si>
  <si>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</si>
  <si>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</si>
  <si>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</si>
  <si>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</si>
  <si>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691454837</t>
  </si>
  <si>
    <t>VRN2</t>
  </si>
  <si>
    <t>Příprava staveniště</t>
  </si>
  <si>
    <t>020001000</t>
  </si>
  <si>
    <t>1250915796</t>
  </si>
  <si>
    <t>VRN3</t>
  </si>
  <si>
    <t>Zařízení staveniště</t>
  </si>
  <si>
    <t>030001000</t>
  </si>
  <si>
    <t>-1578536519</t>
  </si>
  <si>
    <t>VRN4</t>
  </si>
  <si>
    <t>Inženýrská činnost</t>
  </si>
  <si>
    <t>040001000</t>
  </si>
  <si>
    <t>491690992</t>
  </si>
  <si>
    <t>VRN5</t>
  </si>
  <si>
    <t>Finanční náklady</t>
  </si>
  <si>
    <t>050001000</t>
  </si>
  <si>
    <t>407380534</t>
  </si>
  <si>
    <t>VRN6</t>
  </si>
  <si>
    <t>Územní vlivy</t>
  </si>
  <si>
    <t>060001000</t>
  </si>
  <si>
    <t>1865182265</t>
  </si>
  <si>
    <t>VRN7</t>
  </si>
  <si>
    <t>Provozní vlivy</t>
  </si>
  <si>
    <t>070001000</t>
  </si>
  <si>
    <t>717306244</t>
  </si>
  <si>
    <t>VRN8</t>
  </si>
  <si>
    <t>Přesun stavebních kapacit</t>
  </si>
  <si>
    <t>080001000</t>
  </si>
  <si>
    <t>Další náklady na pracovníky</t>
  </si>
  <si>
    <t>748419165</t>
  </si>
  <si>
    <t>VRN9</t>
  </si>
  <si>
    <t>Ostatní náklady</t>
  </si>
  <si>
    <t>090001000</t>
  </si>
  <si>
    <t>873757467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</si>
  <si>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</si>
  <si>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</si>
  <si>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</si>
  <si>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</si>
  <si>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</si>
  <si>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</si>
  <si>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</si>
  <si>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</si>
  <si>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</si>
  <si>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</si>
  <si>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</si>
  <si>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</si>
  <si>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</si>
  <si>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</si>
  <si>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</si>
  <si>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</si>
  <si>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</si>
  <si>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</si>
  <si>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</si>
  <si>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</si>
  <si>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</si>
  <si>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</si>
  <si>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</si>
  <si>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</si>
  <si>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</si>
  <si>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</si>
  <si>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</si>
  <si>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</si>
  <si>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</si>
  <si>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</si>
  <si>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</si>
  <si>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</si>
  <si>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</si>
  <si>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</si>
  <si>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</si>
  <si>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</si>
  <si>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</si>
  <si>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</si>
  <si>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</si>
  <si>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</si>
  <si>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</si>
  <si>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</si>
  <si>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</si>
  <si>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</si>
  <si>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</si>
  <si>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</si>
  <si>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</si>
  <si>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</si>
  <si>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</si>
  <si>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</si>
  <si>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</si>
  <si>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</si>
  <si>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</si>
  <si>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</si>
  <si>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</si>
  <si>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</si>
  <si>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</si>
  <si>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</si>
  <si>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</si>
  <si>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</si>
  <si>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</si>
  <si>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</si>
  <si>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</si>
  <si>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</si>
  <si>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</si>
  <si>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</si>
  <si>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</si>
  <si>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</si>
  <si>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</si>
  <si>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</si>
  <si>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</si>
  <si>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</si>
  <si>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</si>
  <si>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</si>
  <si>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</si>
  <si>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</si>
  <si>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</si>
  <si>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</si>
  <si>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</si>
  <si>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</si>
  <si>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</si>
  <si>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</si>
  <si>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</si>
  <si>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</si>
  <si>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</si>
  <si>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</si>
  <si>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</si>
  <si>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</si>
  <si>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</si>
  <si>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</si>
  <si>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</si>
  <si>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</si>
  <si>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</si>
  <si>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</si>
  <si>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</si>
  <si>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</si>
  <si>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</si>
  <si>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</si>
  <si>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</si>
  <si>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</si>
  <si>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</si>
  <si>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</si>
  <si>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</si>
  <si>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</si>
  <si>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</si>
  <si>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</si>
  <si>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</si>
  <si>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</si>
  <si>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</si>
  <si>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</si>
  <si>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</si>
  <si>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</si>
  <si>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</si>
  <si>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</si>
  <si>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</si>
  <si>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</si>
  <si>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</si>
  <si>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</si>
  <si>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</si>
  <si>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</si>
  <si>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</si>
  <si>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</si>
  <si>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</si>
  <si>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</si>
  <si>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</si>
  <si>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</si>
  <si>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</si>
  <si>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</si>
  <si>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</si>
  <si>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</si>
  <si>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</si>
  <si>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</si>
  <si>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</si>
  <si>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</si>
  <si>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</si>
  <si>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</si>
  <si>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</si>
  <si>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</si>
  <si>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</si>
  <si>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</si>
  <si>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</si>
  <si>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</si>
  <si>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</si>
  <si>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</si>
  <si>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</si>
  <si>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</si>
  <si>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</si>
  <si>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</si>
  <si>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</si>
  <si>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</si>
  <si>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</si>
  <si>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</si>
  <si>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</si>
  <si>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</si>
  <si>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</si>
  <si>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</si>
  <si>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</si>
  <si>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</si>
  <si>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</si>
  <si>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</si>
  <si>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</si>
  <si>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</si>
  <si>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</si>
  <si>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</si>
  <si>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</si>
  <si>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</si>
  <si>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</si>
  <si>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</si>
  <si>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</si>
  <si>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</si>
  <si>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</si>
  <si>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</si>
  <si>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</si>
  <si>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</si>
  <si>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</si>
  <si>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</si>
  <si>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</si>
  <si>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</si>
  <si>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</si>
  <si>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</si>
  <si>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</si>
  <si>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25968807</t>
  </si>
  <si>
    <t>CZ25968807</t>
  </si>
  <si>
    <t>MATEX HK s.r.o.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</si>
</sst>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36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0" fillId="0" borderId="28" xfId="0" applyBorder="1" applyAlignment="1" applyProtection="1">
      <alignment horizontal="left" vertical="center" wrapText="1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>
      <pane ySplit="1" topLeftCell="A26" activePane="bottomLeft" state="frozen"/>
      <selection pane="bottomLeft" activeCell="J54" sqref="J54:AF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4" t="s">
        <v>8</v>
      </c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11</v>
      </c>
      <c r="BT3" s="23" t="s">
        <v>12</v>
      </c>
    </row>
    <row r="4" spans="1:74" ht="36.950000000000003" customHeight="1">
      <c r="B4" s="27"/>
      <c r="C4" s="28"/>
      <c r="D4" s="29" t="s">
        <v>13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14</v>
      </c>
      <c r="BE4" s="32" t="s">
        <v>15</v>
      </c>
      <c r="BS4" s="23" t="s">
        <v>16</v>
      </c>
    </row>
    <row r="5" spans="1:74" ht="14.45" customHeight="1">
      <c r="B5" s="27"/>
      <c r="C5" s="28"/>
      <c r="D5" s="33" t="s">
        <v>17</v>
      </c>
      <c r="E5" s="28"/>
      <c r="F5" s="28"/>
      <c r="G5" s="28"/>
      <c r="H5" s="28"/>
      <c r="I5" s="28"/>
      <c r="J5" s="28"/>
      <c r="K5" s="336" t="s">
        <v>18</v>
      </c>
      <c r="L5" s="337"/>
      <c r="M5" s="337"/>
      <c r="N5" s="337"/>
      <c r="O5" s="337"/>
      <c r="P5" s="337"/>
      <c r="Q5" s="337"/>
      <c r="R5" s="337"/>
      <c r="S5" s="337"/>
      <c r="T5" s="337"/>
      <c r="U5" s="337"/>
      <c r="V5" s="337"/>
      <c r="W5" s="337"/>
      <c r="X5" s="337"/>
      <c r="Y5" s="337"/>
      <c r="Z5" s="337"/>
      <c r="AA5" s="337"/>
      <c r="AB5" s="337"/>
      <c r="AC5" s="337"/>
      <c r="AD5" s="337"/>
      <c r="AE5" s="337"/>
      <c r="AF5" s="337"/>
      <c r="AG5" s="337"/>
      <c r="AH5" s="337"/>
      <c r="AI5" s="337"/>
      <c r="AJ5" s="337"/>
      <c r="AK5" s="337"/>
      <c r="AL5" s="337"/>
      <c r="AM5" s="337"/>
      <c r="AN5" s="337"/>
      <c r="AO5" s="337"/>
      <c r="AP5" s="28"/>
      <c r="AQ5" s="30"/>
      <c r="BE5" s="345" t="s">
        <v>19</v>
      </c>
      <c r="BS5" s="23" t="s">
        <v>9</v>
      </c>
    </row>
    <row r="6" spans="1:74" ht="36.950000000000003" customHeight="1">
      <c r="B6" s="27"/>
      <c r="C6" s="28"/>
      <c r="D6" s="35" t="s">
        <v>20</v>
      </c>
      <c r="E6" s="28"/>
      <c r="F6" s="28"/>
      <c r="G6" s="28"/>
      <c r="H6" s="28"/>
      <c r="I6" s="28"/>
      <c r="J6" s="28"/>
      <c r="K6" s="344" t="s">
        <v>21</v>
      </c>
      <c r="L6" s="337"/>
      <c r="M6" s="337"/>
      <c r="N6" s="337"/>
      <c r="O6" s="337"/>
      <c r="P6" s="337"/>
      <c r="Q6" s="337"/>
      <c r="R6" s="337"/>
      <c r="S6" s="337"/>
      <c r="T6" s="337"/>
      <c r="U6" s="337"/>
      <c r="V6" s="337"/>
      <c r="W6" s="337"/>
      <c r="X6" s="337"/>
      <c r="Y6" s="337"/>
      <c r="Z6" s="337"/>
      <c r="AA6" s="337"/>
      <c r="AB6" s="337"/>
      <c r="AC6" s="337"/>
      <c r="AD6" s="337"/>
      <c r="AE6" s="337"/>
      <c r="AF6" s="337"/>
      <c r="AG6" s="337"/>
      <c r="AH6" s="337"/>
      <c r="AI6" s="337"/>
      <c r="AJ6" s="337"/>
      <c r="AK6" s="337"/>
      <c r="AL6" s="337"/>
      <c r="AM6" s="337"/>
      <c r="AN6" s="337"/>
      <c r="AO6" s="337"/>
      <c r="AP6" s="28"/>
      <c r="AQ6" s="30"/>
      <c r="BE6" s="346"/>
      <c r="BS6" s="23" t="s">
        <v>9</v>
      </c>
    </row>
    <row r="7" spans="1:74" ht="14.45" customHeight="1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46"/>
      <c r="BS7" s="23" t="s">
        <v>11</v>
      </c>
    </row>
    <row r="8" spans="1:74" ht="14.45" customHeight="1">
      <c r="B8" s="27"/>
      <c r="C8" s="28"/>
      <c r="D8" s="36" t="s">
        <v>24</v>
      </c>
      <c r="E8" s="28"/>
      <c r="F8" s="28"/>
      <c r="G8" s="28"/>
      <c r="H8" s="28"/>
      <c r="I8" s="28"/>
      <c r="J8" s="28"/>
      <c r="K8" s="34" t="s">
        <v>25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26</v>
      </c>
      <c r="AL8" s="28"/>
      <c r="AM8" s="28"/>
      <c r="AN8" s="309">
        <v>43544</v>
      </c>
      <c r="AO8" s="28"/>
      <c r="AP8" s="28"/>
      <c r="AQ8" s="30"/>
      <c r="BE8" s="346"/>
      <c r="BS8" s="23" t="s">
        <v>27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28</v>
      </c>
    </row>
    <row r="10" spans="1:74" ht="14.45" customHeight="1">
      <c r="B10" s="27"/>
      <c r="C10" s="28"/>
      <c r="D10" s="36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30</v>
      </c>
      <c r="AL10" s="28"/>
      <c r="AM10" s="28"/>
      <c r="AN10" s="34" t="s">
        <v>5</v>
      </c>
      <c r="AO10" s="28"/>
      <c r="AP10" s="28"/>
      <c r="AQ10" s="30"/>
      <c r="BE10" s="346"/>
      <c r="BS10" s="23" t="s">
        <v>9</v>
      </c>
    </row>
    <row r="11" spans="1:74" ht="18.399999999999999" customHeight="1">
      <c r="B11" s="27"/>
      <c r="C11" s="28"/>
      <c r="D11" s="28"/>
      <c r="E11" s="34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32</v>
      </c>
      <c r="AL11" s="28"/>
      <c r="AM11" s="28"/>
      <c r="AN11" s="34" t="s">
        <v>5</v>
      </c>
      <c r="AO11" s="28"/>
      <c r="AP11" s="28"/>
      <c r="AQ11" s="30"/>
      <c r="BE11" s="346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11</v>
      </c>
    </row>
    <row r="13" spans="1:74" ht="14.45" customHeight="1">
      <c r="B13" s="27"/>
      <c r="C13" s="28"/>
      <c r="D13" s="36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30</v>
      </c>
      <c r="AL13" s="28"/>
      <c r="AM13" s="28"/>
      <c r="AN13" s="307" t="s">
        <v>1741</v>
      </c>
      <c r="AO13" s="28"/>
      <c r="AP13" s="28"/>
      <c r="AQ13" s="30"/>
      <c r="BE13" s="346"/>
      <c r="BS13" s="23" t="s">
        <v>11</v>
      </c>
    </row>
    <row r="14" spans="1:74" ht="15">
      <c r="B14" s="27"/>
      <c r="C14" s="28"/>
      <c r="D14" s="28"/>
      <c r="E14" s="338" t="s">
        <v>1743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32</v>
      </c>
      <c r="AL14" s="28"/>
      <c r="AM14" s="28"/>
      <c r="AN14" s="307" t="s">
        <v>1742</v>
      </c>
      <c r="AO14" s="28"/>
      <c r="AP14" s="28"/>
      <c r="AQ14" s="30"/>
      <c r="BE14" s="346"/>
      <c r="BS14" s="23" t="s">
        <v>11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30</v>
      </c>
      <c r="AL16" s="28"/>
      <c r="AM16" s="28"/>
      <c r="AN16" s="34" t="s">
        <v>5</v>
      </c>
      <c r="AO16" s="28"/>
      <c r="AP16" s="28"/>
      <c r="AQ16" s="30"/>
      <c r="BE16" s="346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32</v>
      </c>
      <c r="AL17" s="28"/>
      <c r="AM17" s="28"/>
      <c r="AN17" s="34" t="s">
        <v>5</v>
      </c>
      <c r="AO17" s="28"/>
      <c r="AP17" s="28"/>
      <c r="AQ17" s="30"/>
      <c r="BE17" s="346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11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11</v>
      </c>
    </row>
    <row r="20" spans="2:71" ht="16.5" customHeight="1">
      <c r="B20" s="27"/>
      <c r="C20" s="28"/>
      <c r="D20" s="28"/>
      <c r="E20" s="340" t="s">
        <v>5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46"/>
      <c r="BS20" s="23" t="s">
        <v>36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5" customHeight="1">
      <c r="B22" s="27"/>
      <c r="C22" s="28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8"/>
      <c r="AQ22" s="30"/>
      <c r="BE22" s="346"/>
    </row>
    <row r="23" spans="2:71" s="1" customFormat="1" ht="25.9" customHeight="1">
      <c r="B23" s="38"/>
      <c r="C23" s="39"/>
      <c r="D23" s="40" t="s">
        <v>38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41">
        <f>ROUND(AG51,0)</f>
        <v>2858552</v>
      </c>
      <c r="AL23" s="342"/>
      <c r="AM23" s="342"/>
      <c r="AN23" s="342"/>
      <c r="AO23" s="342"/>
      <c r="AP23" s="39"/>
      <c r="AQ23" s="42"/>
      <c r="BE23" s="346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46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43" t="s">
        <v>39</v>
      </c>
      <c r="M25" s="343"/>
      <c r="N25" s="343"/>
      <c r="O25" s="343"/>
      <c r="P25" s="39"/>
      <c r="Q25" s="39"/>
      <c r="R25" s="39"/>
      <c r="S25" s="39"/>
      <c r="T25" s="39"/>
      <c r="U25" s="39"/>
      <c r="V25" s="39"/>
      <c r="W25" s="343" t="s">
        <v>40</v>
      </c>
      <c r="X25" s="343"/>
      <c r="Y25" s="343"/>
      <c r="Z25" s="343"/>
      <c r="AA25" s="343"/>
      <c r="AB25" s="343"/>
      <c r="AC25" s="343"/>
      <c r="AD25" s="343"/>
      <c r="AE25" s="343"/>
      <c r="AF25" s="39"/>
      <c r="AG25" s="39"/>
      <c r="AH25" s="39"/>
      <c r="AI25" s="39"/>
      <c r="AJ25" s="39"/>
      <c r="AK25" s="343" t="s">
        <v>41</v>
      </c>
      <c r="AL25" s="343"/>
      <c r="AM25" s="343"/>
      <c r="AN25" s="343"/>
      <c r="AO25" s="343"/>
      <c r="AP25" s="39"/>
      <c r="AQ25" s="42"/>
      <c r="BE25" s="346"/>
    </row>
    <row r="26" spans="2:71" s="2" customFormat="1" ht="14.45" customHeight="1">
      <c r="B26" s="44"/>
      <c r="C26" s="45"/>
      <c r="D26" s="46" t="s">
        <v>42</v>
      </c>
      <c r="E26" s="45"/>
      <c r="F26" s="46" t="s">
        <v>43</v>
      </c>
      <c r="G26" s="45"/>
      <c r="H26" s="45"/>
      <c r="I26" s="45"/>
      <c r="J26" s="45"/>
      <c r="K26" s="45"/>
      <c r="L26" s="331">
        <v>0.21</v>
      </c>
      <c r="M26" s="330"/>
      <c r="N26" s="330"/>
      <c r="O26" s="330"/>
      <c r="P26" s="45"/>
      <c r="Q26" s="45"/>
      <c r="R26" s="45"/>
      <c r="S26" s="45"/>
      <c r="T26" s="45"/>
      <c r="U26" s="45"/>
      <c r="V26" s="45"/>
      <c r="W26" s="329">
        <f>ROUND(AZ51,0)</f>
        <v>2858552</v>
      </c>
      <c r="X26" s="330"/>
      <c r="Y26" s="330"/>
      <c r="Z26" s="330"/>
      <c r="AA26" s="330"/>
      <c r="AB26" s="330"/>
      <c r="AC26" s="330"/>
      <c r="AD26" s="330"/>
      <c r="AE26" s="330"/>
      <c r="AF26" s="45"/>
      <c r="AG26" s="45"/>
      <c r="AH26" s="45"/>
      <c r="AI26" s="45"/>
      <c r="AJ26" s="45"/>
      <c r="AK26" s="329">
        <f>ROUND(AV51,0)</f>
        <v>600296</v>
      </c>
      <c r="AL26" s="330"/>
      <c r="AM26" s="330"/>
      <c r="AN26" s="330"/>
      <c r="AO26" s="330"/>
      <c r="AP26" s="45"/>
      <c r="AQ26" s="47"/>
      <c r="BE26" s="346"/>
    </row>
    <row r="27" spans="2:71" s="2" customFormat="1" ht="14.45" customHeight="1">
      <c r="B27" s="44"/>
      <c r="C27" s="45"/>
      <c r="D27" s="45"/>
      <c r="E27" s="45"/>
      <c r="F27" s="46" t="s">
        <v>44</v>
      </c>
      <c r="G27" s="45"/>
      <c r="H27" s="45"/>
      <c r="I27" s="45"/>
      <c r="J27" s="45"/>
      <c r="K27" s="45"/>
      <c r="L27" s="331">
        <v>0.15</v>
      </c>
      <c r="M27" s="330"/>
      <c r="N27" s="330"/>
      <c r="O27" s="330"/>
      <c r="P27" s="45"/>
      <c r="Q27" s="45"/>
      <c r="R27" s="45"/>
      <c r="S27" s="45"/>
      <c r="T27" s="45"/>
      <c r="U27" s="45"/>
      <c r="V27" s="45"/>
      <c r="W27" s="329">
        <f>ROUND(BA51,0)</f>
        <v>0</v>
      </c>
      <c r="X27" s="330"/>
      <c r="Y27" s="330"/>
      <c r="Z27" s="330"/>
      <c r="AA27" s="330"/>
      <c r="AB27" s="330"/>
      <c r="AC27" s="330"/>
      <c r="AD27" s="330"/>
      <c r="AE27" s="330"/>
      <c r="AF27" s="45"/>
      <c r="AG27" s="45"/>
      <c r="AH27" s="45"/>
      <c r="AI27" s="45"/>
      <c r="AJ27" s="45"/>
      <c r="AK27" s="329">
        <f>ROUND(AW51,0)</f>
        <v>0</v>
      </c>
      <c r="AL27" s="330"/>
      <c r="AM27" s="330"/>
      <c r="AN27" s="330"/>
      <c r="AO27" s="330"/>
      <c r="AP27" s="45"/>
      <c r="AQ27" s="47"/>
      <c r="BE27" s="346"/>
    </row>
    <row r="28" spans="2:71" s="2" customFormat="1" ht="14.45" hidden="1" customHeight="1">
      <c r="B28" s="44"/>
      <c r="C28" s="45"/>
      <c r="D28" s="45"/>
      <c r="E28" s="45"/>
      <c r="F28" s="46" t="s">
        <v>45</v>
      </c>
      <c r="G28" s="45"/>
      <c r="H28" s="45"/>
      <c r="I28" s="45"/>
      <c r="J28" s="45"/>
      <c r="K28" s="45"/>
      <c r="L28" s="331">
        <v>0.21</v>
      </c>
      <c r="M28" s="330"/>
      <c r="N28" s="330"/>
      <c r="O28" s="330"/>
      <c r="P28" s="45"/>
      <c r="Q28" s="45"/>
      <c r="R28" s="45"/>
      <c r="S28" s="45"/>
      <c r="T28" s="45"/>
      <c r="U28" s="45"/>
      <c r="V28" s="45"/>
      <c r="W28" s="329">
        <f>ROUND(BB51,0)</f>
        <v>0</v>
      </c>
      <c r="X28" s="330"/>
      <c r="Y28" s="330"/>
      <c r="Z28" s="330"/>
      <c r="AA28" s="330"/>
      <c r="AB28" s="330"/>
      <c r="AC28" s="330"/>
      <c r="AD28" s="330"/>
      <c r="AE28" s="330"/>
      <c r="AF28" s="45"/>
      <c r="AG28" s="45"/>
      <c r="AH28" s="45"/>
      <c r="AI28" s="45"/>
      <c r="AJ28" s="45"/>
      <c r="AK28" s="329">
        <v>0</v>
      </c>
      <c r="AL28" s="330"/>
      <c r="AM28" s="330"/>
      <c r="AN28" s="330"/>
      <c r="AO28" s="330"/>
      <c r="AP28" s="45"/>
      <c r="AQ28" s="47"/>
      <c r="BE28" s="346"/>
    </row>
    <row r="29" spans="2:71" s="2" customFormat="1" ht="14.45" hidden="1" customHeight="1">
      <c r="B29" s="44"/>
      <c r="C29" s="45"/>
      <c r="D29" s="45"/>
      <c r="E29" s="45"/>
      <c r="F29" s="46" t="s">
        <v>46</v>
      </c>
      <c r="G29" s="45"/>
      <c r="H29" s="45"/>
      <c r="I29" s="45"/>
      <c r="J29" s="45"/>
      <c r="K29" s="45"/>
      <c r="L29" s="331">
        <v>0.15</v>
      </c>
      <c r="M29" s="330"/>
      <c r="N29" s="330"/>
      <c r="O29" s="330"/>
      <c r="P29" s="45"/>
      <c r="Q29" s="45"/>
      <c r="R29" s="45"/>
      <c r="S29" s="45"/>
      <c r="T29" s="45"/>
      <c r="U29" s="45"/>
      <c r="V29" s="45"/>
      <c r="W29" s="329">
        <f>ROUND(BC51,0)</f>
        <v>0</v>
      </c>
      <c r="X29" s="330"/>
      <c r="Y29" s="330"/>
      <c r="Z29" s="330"/>
      <c r="AA29" s="330"/>
      <c r="AB29" s="330"/>
      <c r="AC29" s="330"/>
      <c r="AD29" s="330"/>
      <c r="AE29" s="330"/>
      <c r="AF29" s="45"/>
      <c r="AG29" s="45"/>
      <c r="AH29" s="45"/>
      <c r="AI29" s="45"/>
      <c r="AJ29" s="45"/>
      <c r="AK29" s="329">
        <v>0</v>
      </c>
      <c r="AL29" s="330"/>
      <c r="AM29" s="330"/>
      <c r="AN29" s="330"/>
      <c r="AO29" s="330"/>
      <c r="AP29" s="45"/>
      <c r="AQ29" s="47"/>
      <c r="BE29" s="346"/>
    </row>
    <row r="30" spans="2:71" s="2" customFormat="1" ht="14.45" hidden="1" customHeight="1">
      <c r="B30" s="44"/>
      <c r="C30" s="45"/>
      <c r="D30" s="45"/>
      <c r="E30" s="45"/>
      <c r="F30" s="46" t="s">
        <v>47</v>
      </c>
      <c r="G30" s="45"/>
      <c r="H30" s="45"/>
      <c r="I30" s="45"/>
      <c r="J30" s="45"/>
      <c r="K30" s="45"/>
      <c r="L30" s="331">
        <v>0</v>
      </c>
      <c r="M30" s="330"/>
      <c r="N30" s="330"/>
      <c r="O30" s="330"/>
      <c r="P30" s="45"/>
      <c r="Q30" s="45"/>
      <c r="R30" s="45"/>
      <c r="S30" s="45"/>
      <c r="T30" s="45"/>
      <c r="U30" s="45"/>
      <c r="V30" s="45"/>
      <c r="W30" s="329">
        <f>ROUND(BD51,0)</f>
        <v>0</v>
      </c>
      <c r="X30" s="330"/>
      <c r="Y30" s="330"/>
      <c r="Z30" s="330"/>
      <c r="AA30" s="330"/>
      <c r="AB30" s="330"/>
      <c r="AC30" s="330"/>
      <c r="AD30" s="330"/>
      <c r="AE30" s="330"/>
      <c r="AF30" s="45"/>
      <c r="AG30" s="45"/>
      <c r="AH30" s="45"/>
      <c r="AI30" s="45"/>
      <c r="AJ30" s="45"/>
      <c r="AK30" s="329">
        <v>0</v>
      </c>
      <c r="AL30" s="330"/>
      <c r="AM30" s="330"/>
      <c r="AN30" s="330"/>
      <c r="AO30" s="330"/>
      <c r="AP30" s="45"/>
      <c r="AQ30" s="47"/>
      <c r="BE30" s="346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46"/>
    </row>
    <row r="32" spans="2:71" s="1" customFormat="1" ht="25.9" customHeight="1">
      <c r="B32" s="38"/>
      <c r="C32" s="48"/>
      <c r="D32" s="49" t="s">
        <v>48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49</v>
      </c>
      <c r="U32" s="50"/>
      <c r="V32" s="50"/>
      <c r="W32" s="50"/>
      <c r="X32" s="347" t="s">
        <v>50</v>
      </c>
      <c r="Y32" s="327"/>
      <c r="Z32" s="327"/>
      <c r="AA32" s="327"/>
      <c r="AB32" s="327"/>
      <c r="AC32" s="50"/>
      <c r="AD32" s="50"/>
      <c r="AE32" s="50"/>
      <c r="AF32" s="50"/>
      <c r="AG32" s="50"/>
      <c r="AH32" s="50"/>
      <c r="AI32" s="50"/>
      <c r="AJ32" s="50"/>
      <c r="AK32" s="326">
        <f>SUM(AK23:AK30)</f>
        <v>3458848</v>
      </c>
      <c r="AL32" s="327"/>
      <c r="AM32" s="327"/>
      <c r="AN32" s="327"/>
      <c r="AO32" s="328"/>
      <c r="AP32" s="48"/>
      <c r="AQ32" s="52"/>
      <c r="BE32" s="346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51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17</v>
      </c>
      <c r="L41" s="3" t="str">
        <f>K5</f>
        <v>ADIP98</v>
      </c>
      <c r="AR41" s="59"/>
    </row>
    <row r="42" spans="2:56" s="4" customFormat="1" ht="36.950000000000003" customHeight="1">
      <c r="B42" s="61"/>
      <c r="C42" s="62" t="s">
        <v>20</v>
      </c>
      <c r="L42" s="317" t="str">
        <f>K6</f>
        <v>Přístavba výtahu 2.ZŠ Husitská, pavilon U12</v>
      </c>
      <c r="M42" s="318"/>
      <c r="N42" s="318"/>
      <c r="O42" s="318"/>
      <c r="P42" s="318"/>
      <c r="Q42" s="318"/>
      <c r="R42" s="318"/>
      <c r="S42" s="318"/>
      <c r="T42" s="318"/>
      <c r="U42" s="318"/>
      <c r="V42" s="318"/>
      <c r="W42" s="318"/>
      <c r="X42" s="318"/>
      <c r="Y42" s="318"/>
      <c r="Z42" s="318"/>
      <c r="AA42" s="318"/>
      <c r="AB42" s="318"/>
      <c r="AC42" s="318"/>
      <c r="AD42" s="318"/>
      <c r="AE42" s="318"/>
      <c r="AF42" s="318"/>
      <c r="AG42" s="318"/>
      <c r="AH42" s="318"/>
      <c r="AI42" s="318"/>
      <c r="AJ42" s="318"/>
      <c r="AK42" s="318"/>
      <c r="AL42" s="318"/>
      <c r="AM42" s="318"/>
      <c r="AN42" s="318"/>
      <c r="AO42" s="318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24</v>
      </c>
      <c r="L44" s="63" t="str">
        <f>IF(K8="","",K8)</f>
        <v>Nová Paka</v>
      </c>
      <c r="AI44" s="60" t="s">
        <v>26</v>
      </c>
      <c r="AM44" s="319">
        <f>IF(AN8= "","",AN8)</f>
        <v>43544</v>
      </c>
      <c r="AN44" s="319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29</v>
      </c>
      <c r="L46" s="3" t="str">
        <f>IF(E11= "","",E11)</f>
        <v>ZŠ Nová Paka, Husitská 1695</v>
      </c>
      <c r="AI46" s="60" t="s">
        <v>34</v>
      </c>
      <c r="AM46" s="325" t="str">
        <f>IF(E17="","",E17)</f>
        <v>Ateliér ADIP, Střelecká 437, Hradec Králové</v>
      </c>
      <c r="AN46" s="325"/>
      <c r="AO46" s="325"/>
      <c r="AP46" s="325"/>
      <c r="AR46" s="38"/>
      <c r="AS46" s="311" t="s">
        <v>52</v>
      </c>
      <c r="AT46" s="312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33</v>
      </c>
      <c r="L47" s="3" t="str">
        <f>IF(E14= "Vyplň údaj","",E14)</f>
        <v>MATEX HK s.r.o.</v>
      </c>
      <c r="AR47" s="38"/>
      <c r="AS47" s="313"/>
      <c r="AT47" s="314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13"/>
      <c r="AT48" s="314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322" t="s">
        <v>53</v>
      </c>
      <c r="D49" s="316"/>
      <c r="E49" s="316"/>
      <c r="F49" s="316"/>
      <c r="G49" s="316"/>
      <c r="H49" s="68"/>
      <c r="I49" s="315" t="s">
        <v>54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20" t="s">
        <v>55</v>
      </c>
      <c r="AH49" s="316"/>
      <c r="AI49" s="316"/>
      <c r="AJ49" s="316"/>
      <c r="AK49" s="316"/>
      <c r="AL49" s="316"/>
      <c r="AM49" s="316"/>
      <c r="AN49" s="315" t="s">
        <v>56</v>
      </c>
      <c r="AO49" s="316"/>
      <c r="AP49" s="316"/>
      <c r="AQ49" s="69" t="s">
        <v>57</v>
      </c>
      <c r="AR49" s="38"/>
      <c r="AS49" s="70" t="s">
        <v>58</v>
      </c>
      <c r="AT49" s="71" t="s">
        <v>59</v>
      </c>
      <c r="AU49" s="71" t="s">
        <v>60</v>
      </c>
      <c r="AV49" s="71" t="s">
        <v>61</v>
      </c>
      <c r="AW49" s="71" t="s">
        <v>62</v>
      </c>
      <c r="AX49" s="71" t="s">
        <v>63</v>
      </c>
      <c r="AY49" s="71" t="s">
        <v>64</v>
      </c>
      <c r="AZ49" s="71" t="s">
        <v>65</v>
      </c>
      <c r="BA49" s="71" t="s">
        <v>66</v>
      </c>
      <c r="BB49" s="71" t="s">
        <v>67</v>
      </c>
      <c r="BC49" s="71" t="s">
        <v>68</v>
      </c>
      <c r="BD49" s="72" t="s">
        <v>69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70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32">
        <f>ROUND(SUM(AG52:AG58),0)</f>
        <v>2858552</v>
      </c>
      <c r="AH51" s="332"/>
      <c r="AI51" s="332"/>
      <c r="AJ51" s="332"/>
      <c r="AK51" s="332"/>
      <c r="AL51" s="332"/>
      <c r="AM51" s="332"/>
      <c r="AN51" s="333">
        <f t="shared" ref="AN51:AN58" si="0">SUM(AG51,AT51)</f>
        <v>3458848</v>
      </c>
      <c r="AO51" s="333"/>
      <c r="AP51" s="333"/>
      <c r="AQ51" s="76" t="s">
        <v>5</v>
      </c>
      <c r="AR51" s="61"/>
      <c r="AS51" s="77">
        <f>ROUND(SUM(AS52:AS58),0)</f>
        <v>0</v>
      </c>
      <c r="AT51" s="78">
        <f t="shared" ref="AT51:AT58" si="1">ROUND(SUM(AV51:AW51),0)</f>
        <v>600296</v>
      </c>
      <c r="AU51" s="79">
        <f>ROUND(SUM(AU52:AU58),5)</f>
        <v>0</v>
      </c>
      <c r="AV51" s="78">
        <f>ROUND(AZ51*L26,0)</f>
        <v>600296</v>
      </c>
      <c r="AW51" s="78">
        <f>ROUND(BA51*L27,0)</f>
        <v>0</v>
      </c>
      <c r="AX51" s="78">
        <f>ROUND(BB51*L26,0)</f>
        <v>0</v>
      </c>
      <c r="AY51" s="78">
        <f>ROUND(BC51*L27,0)</f>
        <v>0</v>
      </c>
      <c r="AZ51" s="78">
        <f>ROUND(SUM(AZ52:AZ58),0)</f>
        <v>2858552</v>
      </c>
      <c r="BA51" s="78">
        <f>ROUND(SUM(BA52:BA58),0)</f>
        <v>0</v>
      </c>
      <c r="BB51" s="78">
        <f>ROUND(SUM(BB52:BB58),0)</f>
        <v>0</v>
      </c>
      <c r="BC51" s="78">
        <f>ROUND(SUM(BC52:BC58),0)</f>
        <v>0</v>
      </c>
      <c r="BD51" s="80">
        <f>ROUND(SUM(BD52:BD58),0)</f>
        <v>0</v>
      </c>
      <c r="BS51" s="62" t="s">
        <v>71</v>
      </c>
      <c r="BT51" s="62" t="s">
        <v>72</v>
      </c>
      <c r="BU51" s="81" t="s">
        <v>73</v>
      </c>
      <c r="BV51" s="62" t="s">
        <v>74</v>
      </c>
      <c r="BW51" s="62" t="s">
        <v>7</v>
      </c>
      <c r="BX51" s="62" t="s">
        <v>75</v>
      </c>
      <c r="CL51" s="62" t="s">
        <v>5</v>
      </c>
    </row>
    <row r="52" spans="1:91" s="5" customFormat="1" ht="16.5" customHeight="1">
      <c r="A52" s="82" t="s">
        <v>76</v>
      </c>
      <c r="B52" s="83"/>
      <c r="C52" s="84"/>
      <c r="D52" s="321" t="s">
        <v>11</v>
      </c>
      <c r="E52" s="321"/>
      <c r="F52" s="321"/>
      <c r="G52" s="321"/>
      <c r="H52" s="321"/>
      <c r="I52" s="85"/>
      <c r="J52" s="321" t="s">
        <v>77</v>
      </c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23">
        <f>'1 - Přístavba výtahu'!J27</f>
        <v>2237562</v>
      </c>
      <c r="AH52" s="324"/>
      <c r="AI52" s="324"/>
      <c r="AJ52" s="324"/>
      <c r="AK52" s="324"/>
      <c r="AL52" s="324"/>
      <c r="AM52" s="324"/>
      <c r="AN52" s="323">
        <f t="shared" si="0"/>
        <v>2707450</v>
      </c>
      <c r="AO52" s="324"/>
      <c r="AP52" s="324"/>
      <c r="AQ52" s="86" t="s">
        <v>78</v>
      </c>
      <c r="AR52" s="83"/>
      <c r="AS52" s="87">
        <v>0</v>
      </c>
      <c r="AT52" s="88">
        <f t="shared" si="1"/>
        <v>469888</v>
      </c>
      <c r="AU52" s="89">
        <f>'1 - Přístavba výtahu'!P99</f>
        <v>0</v>
      </c>
      <c r="AV52" s="88">
        <f>'1 - Přístavba výtahu'!J30</f>
        <v>469888</v>
      </c>
      <c r="AW52" s="88">
        <f>'1 - Přístavba výtahu'!J31</f>
        <v>0</v>
      </c>
      <c r="AX52" s="88">
        <f>'1 - Přístavba výtahu'!J32</f>
        <v>0</v>
      </c>
      <c r="AY52" s="88">
        <f>'1 - Přístavba výtahu'!J33</f>
        <v>0</v>
      </c>
      <c r="AZ52" s="88">
        <f>'1 - Přístavba výtahu'!F30</f>
        <v>2237562</v>
      </c>
      <c r="BA52" s="88">
        <f>'1 - Přístavba výtahu'!F31</f>
        <v>0</v>
      </c>
      <c r="BB52" s="88">
        <f>'1 - Přístavba výtahu'!F32</f>
        <v>0</v>
      </c>
      <c r="BC52" s="88">
        <f>'1 - Přístavba výtahu'!F33</f>
        <v>0</v>
      </c>
      <c r="BD52" s="90">
        <f>'1 - Přístavba výtahu'!F34</f>
        <v>0</v>
      </c>
      <c r="BT52" s="91" t="s">
        <v>11</v>
      </c>
      <c r="BV52" s="91" t="s">
        <v>74</v>
      </c>
      <c r="BW52" s="91" t="s">
        <v>79</v>
      </c>
      <c r="BX52" s="91" t="s">
        <v>7</v>
      </c>
      <c r="CL52" s="91" t="s">
        <v>5</v>
      </c>
      <c r="CM52" s="91" t="s">
        <v>80</v>
      </c>
    </row>
    <row r="53" spans="1:91" s="5" customFormat="1" ht="16.5" customHeight="1">
      <c r="A53" s="82" t="s">
        <v>76</v>
      </c>
      <c r="B53" s="83"/>
      <c r="C53" s="84"/>
      <c r="D53" s="321" t="s">
        <v>80</v>
      </c>
      <c r="E53" s="321"/>
      <c r="F53" s="321"/>
      <c r="G53" s="321"/>
      <c r="H53" s="321"/>
      <c r="I53" s="85"/>
      <c r="J53" s="321" t="s">
        <v>81</v>
      </c>
      <c r="K53" s="321"/>
      <c r="L53" s="321"/>
      <c r="M53" s="321"/>
      <c r="N53" s="321"/>
      <c r="O53" s="321"/>
      <c r="P53" s="321"/>
      <c r="Q53" s="321"/>
      <c r="R53" s="321"/>
      <c r="S53" s="321"/>
      <c r="T53" s="321"/>
      <c r="U53" s="321"/>
      <c r="V53" s="321"/>
      <c r="W53" s="321"/>
      <c r="X53" s="321"/>
      <c r="Y53" s="321"/>
      <c r="Z53" s="321"/>
      <c r="AA53" s="321"/>
      <c r="AB53" s="321"/>
      <c r="AC53" s="321"/>
      <c r="AD53" s="321"/>
      <c r="AE53" s="321"/>
      <c r="AF53" s="321"/>
      <c r="AG53" s="323">
        <f>'2 - Vegetační úpravy'!J27</f>
        <v>306345</v>
      </c>
      <c r="AH53" s="324"/>
      <c r="AI53" s="324"/>
      <c r="AJ53" s="324"/>
      <c r="AK53" s="324"/>
      <c r="AL53" s="324"/>
      <c r="AM53" s="324"/>
      <c r="AN53" s="323">
        <f t="shared" si="0"/>
        <v>370677</v>
      </c>
      <c r="AO53" s="324"/>
      <c r="AP53" s="324"/>
      <c r="AQ53" s="86" t="s">
        <v>78</v>
      </c>
      <c r="AR53" s="83"/>
      <c r="AS53" s="87">
        <v>0</v>
      </c>
      <c r="AT53" s="88">
        <f t="shared" si="1"/>
        <v>64332</v>
      </c>
      <c r="AU53" s="89">
        <f>'2 - Vegetační úpravy'!P78</f>
        <v>0</v>
      </c>
      <c r="AV53" s="88">
        <f>'2 - Vegetační úpravy'!J30</f>
        <v>64332</v>
      </c>
      <c r="AW53" s="88">
        <f>'2 - Vegetační úpravy'!J31</f>
        <v>0</v>
      </c>
      <c r="AX53" s="88">
        <f>'2 - Vegetační úpravy'!J32</f>
        <v>0</v>
      </c>
      <c r="AY53" s="88">
        <f>'2 - Vegetační úpravy'!J33</f>
        <v>0</v>
      </c>
      <c r="AZ53" s="88">
        <f>'2 - Vegetační úpravy'!F30</f>
        <v>306345</v>
      </c>
      <c r="BA53" s="88">
        <f>'2 - Vegetační úpravy'!F31</f>
        <v>0</v>
      </c>
      <c r="BB53" s="88">
        <f>'2 - Vegetační úpravy'!F32</f>
        <v>0</v>
      </c>
      <c r="BC53" s="88">
        <f>'2 - Vegetační úpravy'!F33</f>
        <v>0</v>
      </c>
      <c r="BD53" s="90">
        <f>'2 - Vegetační úpravy'!F34</f>
        <v>0</v>
      </c>
      <c r="BT53" s="91" t="s">
        <v>11</v>
      </c>
      <c r="BV53" s="91" t="s">
        <v>74</v>
      </c>
      <c r="BW53" s="91" t="s">
        <v>82</v>
      </c>
      <c r="BX53" s="91" t="s">
        <v>7</v>
      </c>
      <c r="CL53" s="91" t="s">
        <v>5</v>
      </c>
      <c r="CM53" s="91" t="s">
        <v>80</v>
      </c>
    </row>
    <row r="54" spans="1:91" s="5" customFormat="1" ht="16.5" customHeight="1">
      <c r="A54" s="82" t="s">
        <v>76</v>
      </c>
      <c r="B54" s="83"/>
      <c r="C54" s="84"/>
      <c r="D54" s="321" t="s">
        <v>83</v>
      </c>
      <c r="E54" s="321"/>
      <c r="F54" s="321"/>
      <c r="G54" s="321"/>
      <c r="H54" s="321"/>
      <c r="I54" s="85"/>
      <c r="J54" s="321" t="s">
        <v>84</v>
      </c>
      <c r="K54" s="321"/>
      <c r="L54" s="321"/>
      <c r="M54" s="321"/>
      <c r="N54" s="321"/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C54" s="321"/>
      <c r="AD54" s="321"/>
      <c r="AE54" s="321"/>
      <c r="AF54" s="321"/>
      <c r="AG54" s="323">
        <f>'3 - ZTI '!J27</f>
        <v>124807</v>
      </c>
      <c r="AH54" s="324"/>
      <c r="AI54" s="324"/>
      <c r="AJ54" s="324"/>
      <c r="AK54" s="324"/>
      <c r="AL54" s="324"/>
      <c r="AM54" s="324"/>
      <c r="AN54" s="323">
        <f t="shared" si="0"/>
        <v>151016</v>
      </c>
      <c r="AO54" s="324"/>
      <c r="AP54" s="324"/>
      <c r="AQ54" s="86" t="s">
        <v>78</v>
      </c>
      <c r="AR54" s="83"/>
      <c r="AS54" s="87">
        <v>0</v>
      </c>
      <c r="AT54" s="88">
        <f t="shared" si="1"/>
        <v>26209</v>
      </c>
      <c r="AU54" s="89">
        <f>'3 - ZTI '!P81</f>
        <v>0</v>
      </c>
      <c r="AV54" s="88">
        <f>'3 - ZTI '!J30</f>
        <v>26209</v>
      </c>
      <c r="AW54" s="88">
        <f>'3 - ZTI '!J31</f>
        <v>0</v>
      </c>
      <c r="AX54" s="88">
        <f>'3 - ZTI '!J32</f>
        <v>0</v>
      </c>
      <c r="AY54" s="88">
        <f>'3 - ZTI '!J33</f>
        <v>0</v>
      </c>
      <c r="AZ54" s="88">
        <f>'3 - ZTI '!F30</f>
        <v>124807</v>
      </c>
      <c r="BA54" s="88">
        <f>'3 - ZTI '!F31</f>
        <v>0</v>
      </c>
      <c r="BB54" s="88">
        <f>'3 - ZTI '!F32</f>
        <v>0</v>
      </c>
      <c r="BC54" s="88">
        <f>'3 - ZTI '!F33</f>
        <v>0</v>
      </c>
      <c r="BD54" s="90">
        <f>'3 - ZTI '!F34</f>
        <v>0</v>
      </c>
      <c r="BT54" s="91" t="s">
        <v>11</v>
      </c>
      <c r="BV54" s="91" t="s">
        <v>74</v>
      </c>
      <c r="BW54" s="91" t="s">
        <v>85</v>
      </c>
      <c r="BX54" s="91" t="s">
        <v>7</v>
      </c>
      <c r="CL54" s="91" t="s">
        <v>5</v>
      </c>
      <c r="CM54" s="91" t="s">
        <v>80</v>
      </c>
    </row>
    <row r="55" spans="1:91" s="5" customFormat="1" ht="16.5" customHeight="1">
      <c r="A55" s="82" t="s">
        <v>76</v>
      </c>
      <c r="B55" s="83"/>
      <c r="C55" s="84"/>
      <c r="D55" s="321" t="s">
        <v>86</v>
      </c>
      <c r="E55" s="321"/>
      <c r="F55" s="321"/>
      <c r="G55" s="321"/>
      <c r="H55" s="321"/>
      <c r="I55" s="85"/>
      <c r="J55" s="321" t="s">
        <v>87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23">
        <f>'4 - ÚT'!J27</f>
        <v>46073</v>
      </c>
      <c r="AH55" s="324"/>
      <c r="AI55" s="324"/>
      <c r="AJ55" s="324"/>
      <c r="AK55" s="324"/>
      <c r="AL55" s="324"/>
      <c r="AM55" s="324"/>
      <c r="AN55" s="323">
        <f t="shared" si="0"/>
        <v>55748</v>
      </c>
      <c r="AO55" s="324"/>
      <c r="AP55" s="324"/>
      <c r="AQ55" s="86" t="s">
        <v>78</v>
      </c>
      <c r="AR55" s="83"/>
      <c r="AS55" s="87">
        <v>0</v>
      </c>
      <c r="AT55" s="88">
        <f t="shared" si="1"/>
        <v>9675</v>
      </c>
      <c r="AU55" s="89">
        <f>'4 - ÚT'!P80</f>
        <v>0</v>
      </c>
      <c r="AV55" s="88">
        <f>'4 - ÚT'!J30</f>
        <v>9675</v>
      </c>
      <c r="AW55" s="88">
        <f>'4 - ÚT'!J31</f>
        <v>0</v>
      </c>
      <c r="AX55" s="88">
        <f>'4 - ÚT'!J32</f>
        <v>0</v>
      </c>
      <c r="AY55" s="88">
        <f>'4 - ÚT'!J33</f>
        <v>0</v>
      </c>
      <c r="AZ55" s="88">
        <f>'4 - ÚT'!F30</f>
        <v>46073</v>
      </c>
      <c r="BA55" s="88">
        <f>'4 - ÚT'!F31</f>
        <v>0</v>
      </c>
      <c r="BB55" s="88">
        <f>'4 - ÚT'!F32</f>
        <v>0</v>
      </c>
      <c r="BC55" s="88">
        <f>'4 - ÚT'!F33</f>
        <v>0</v>
      </c>
      <c r="BD55" s="90">
        <f>'4 - ÚT'!F34</f>
        <v>0</v>
      </c>
      <c r="BT55" s="91" t="s">
        <v>11</v>
      </c>
      <c r="BV55" s="91" t="s">
        <v>74</v>
      </c>
      <c r="BW55" s="91" t="s">
        <v>88</v>
      </c>
      <c r="BX55" s="91" t="s">
        <v>7</v>
      </c>
      <c r="CL55" s="91" t="s">
        <v>5</v>
      </c>
      <c r="CM55" s="91" t="s">
        <v>80</v>
      </c>
    </row>
    <row r="56" spans="1:91" s="5" customFormat="1" ht="16.5" customHeight="1">
      <c r="A56" s="82" t="s">
        <v>76</v>
      </c>
      <c r="B56" s="83"/>
      <c r="C56" s="84"/>
      <c r="D56" s="321" t="s">
        <v>89</v>
      </c>
      <c r="E56" s="321"/>
      <c r="F56" s="321"/>
      <c r="G56" s="321"/>
      <c r="H56" s="321"/>
      <c r="I56" s="85"/>
      <c r="J56" s="321" t="s">
        <v>90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23">
        <f>'5 - EL silnoproud'!J27</f>
        <v>110152</v>
      </c>
      <c r="AH56" s="324"/>
      <c r="AI56" s="324"/>
      <c r="AJ56" s="324"/>
      <c r="AK56" s="324"/>
      <c r="AL56" s="324"/>
      <c r="AM56" s="324"/>
      <c r="AN56" s="323">
        <f t="shared" si="0"/>
        <v>133284</v>
      </c>
      <c r="AO56" s="324"/>
      <c r="AP56" s="324"/>
      <c r="AQ56" s="86" t="s">
        <v>78</v>
      </c>
      <c r="AR56" s="83"/>
      <c r="AS56" s="87">
        <v>0</v>
      </c>
      <c r="AT56" s="88">
        <f t="shared" si="1"/>
        <v>23132</v>
      </c>
      <c r="AU56" s="89">
        <f>'5 - EL silnoproud'!P82</f>
        <v>0</v>
      </c>
      <c r="AV56" s="88">
        <f>'5 - EL silnoproud'!J30</f>
        <v>23132</v>
      </c>
      <c r="AW56" s="88">
        <f>'5 - EL silnoproud'!J31</f>
        <v>0</v>
      </c>
      <c r="AX56" s="88">
        <f>'5 - EL silnoproud'!J32</f>
        <v>0</v>
      </c>
      <c r="AY56" s="88">
        <f>'5 - EL silnoproud'!J33</f>
        <v>0</v>
      </c>
      <c r="AZ56" s="88">
        <f>'5 - EL silnoproud'!F30</f>
        <v>110152</v>
      </c>
      <c r="BA56" s="88">
        <f>'5 - EL silnoproud'!F31</f>
        <v>0</v>
      </c>
      <c r="BB56" s="88">
        <f>'5 - EL silnoproud'!F32</f>
        <v>0</v>
      </c>
      <c r="BC56" s="88">
        <f>'5 - EL silnoproud'!F33</f>
        <v>0</v>
      </c>
      <c r="BD56" s="90">
        <f>'5 - EL silnoproud'!F34</f>
        <v>0</v>
      </c>
      <c r="BT56" s="91" t="s">
        <v>11</v>
      </c>
      <c r="BV56" s="91" t="s">
        <v>74</v>
      </c>
      <c r="BW56" s="91" t="s">
        <v>91</v>
      </c>
      <c r="BX56" s="91" t="s">
        <v>7</v>
      </c>
      <c r="CL56" s="91" t="s">
        <v>5</v>
      </c>
      <c r="CM56" s="91" t="s">
        <v>80</v>
      </c>
    </row>
    <row r="57" spans="1:91" s="5" customFormat="1" ht="16.5" customHeight="1">
      <c r="A57" s="82" t="s">
        <v>76</v>
      </c>
      <c r="B57" s="83"/>
      <c r="C57" s="84"/>
      <c r="D57" s="321" t="s">
        <v>92</v>
      </c>
      <c r="E57" s="321"/>
      <c r="F57" s="321"/>
      <c r="G57" s="321"/>
      <c r="H57" s="321"/>
      <c r="I57" s="85"/>
      <c r="J57" s="321" t="s">
        <v>93</v>
      </c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23">
        <f>'6 - EL slaboproud'!J27</f>
        <v>14388</v>
      </c>
      <c r="AH57" s="324"/>
      <c r="AI57" s="324"/>
      <c r="AJ57" s="324"/>
      <c r="AK57" s="324"/>
      <c r="AL57" s="324"/>
      <c r="AM57" s="324"/>
      <c r="AN57" s="323">
        <f t="shared" si="0"/>
        <v>17409</v>
      </c>
      <c r="AO57" s="324"/>
      <c r="AP57" s="324"/>
      <c r="AQ57" s="86" t="s">
        <v>78</v>
      </c>
      <c r="AR57" s="83"/>
      <c r="AS57" s="87">
        <v>0</v>
      </c>
      <c r="AT57" s="88">
        <f t="shared" si="1"/>
        <v>3021</v>
      </c>
      <c r="AU57" s="89">
        <f>'6 - EL slaboproud'!P80</f>
        <v>0</v>
      </c>
      <c r="AV57" s="88">
        <f>'6 - EL slaboproud'!J30</f>
        <v>3021</v>
      </c>
      <c r="AW57" s="88">
        <f>'6 - EL slaboproud'!J31</f>
        <v>0</v>
      </c>
      <c r="AX57" s="88">
        <f>'6 - EL slaboproud'!J32</f>
        <v>0</v>
      </c>
      <c r="AY57" s="88">
        <f>'6 - EL slaboproud'!J33</f>
        <v>0</v>
      </c>
      <c r="AZ57" s="88">
        <f>'6 - EL slaboproud'!F30</f>
        <v>14388</v>
      </c>
      <c r="BA57" s="88">
        <f>'6 - EL slaboproud'!F31</f>
        <v>0</v>
      </c>
      <c r="BB57" s="88">
        <f>'6 - EL slaboproud'!F32</f>
        <v>0</v>
      </c>
      <c r="BC57" s="88">
        <f>'6 - EL slaboproud'!F33</f>
        <v>0</v>
      </c>
      <c r="BD57" s="90">
        <f>'6 - EL slaboproud'!F34</f>
        <v>0</v>
      </c>
      <c r="BT57" s="91" t="s">
        <v>11</v>
      </c>
      <c r="BV57" s="91" t="s">
        <v>74</v>
      </c>
      <c r="BW57" s="91" t="s">
        <v>94</v>
      </c>
      <c r="BX57" s="91" t="s">
        <v>7</v>
      </c>
      <c r="CL57" s="91" t="s">
        <v>5</v>
      </c>
      <c r="CM57" s="91" t="s">
        <v>80</v>
      </c>
    </row>
    <row r="58" spans="1:91" s="5" customFormat="1" ht="16.5" customHeight="1">
      <c r="A58" s="82" t="s">
        <v>76</v>
      </c>
      <c r="B58" s="83"/>
      <c r="C58" s="84"/>
      <c r="D58" s="321" t="s">
        <v>95</v>
      </c>
      <c r="E58" s="321"/>
      <c r="F58" s="321"/>
      <c r="G58" s="321"/>
      <c r="H58" s="321"/>
      <c r="I58" s="85"/>
      <c r="J58" s="321" t="s">
        <v>96</v>
      </c>
      <c r="K58" s="321"/>
      <c r="L58" s="321"/>
      <c r="M58" s="321"/>
      <c r="N58" s="321"/>
      <c r="O58" s="321"/>
      <c r="P58" s="321"/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3">
        <f>'7 - Vedlejší náklady'!J27</f>
        <v>19225</v>
      </c>
      <c r="AH58" s="324"/>
      <c r="AI58" s="324"/>
      <c r="AJ58" s="324"/>
      <c r="AK58" s="324"/>
      <c r="AL58" s="324"/>
      <c r="AM58" s="324"/>
      <c r="AN58" s="323">
        <f t="shared" si="0"/>
        <v>23262</v>
      </c>
      <c r="AO58" s="324"/>
      <c r="AP58" s="324"/>
      <c r="AQ58" s="86" t="s">
        <v>78</v>
      </c>
      <c r="AR58" s="83"/>
      <c r="AS58" s="92">
        <v>0</v>
      </c>
      <c r="AT58" s="93">
        <f t="shared" si="1"/>
        <v>4037</v>
      </c>
      <c r="AU58" s="94">
        <f>'7 - Vedlejší náklady'!P86</f>
        <v>0</v>
      </c>
      <c r="AV58" s="93">
        <f>'7 - Vedlejší náklady'!J30</f>
        <v>4037</v>
      </c>
      <c r="AW58" s="93">
        <f>'7 - Vedlejší náklady'!J31</f>
        <v>0</v>
      </c>
      <c r="AX58" s="93">
        <f>'7 - Vedlejší náklady'!J32</f>
        <v>0</v>
      </c>
      <c r="AY58" s="93">
        <f>'7 - Vedlejší náklady'!J33</f>
        <v>0</v>
      </c>
      <c r="AZ58" s="93">
        <f>'7 - Vedlejší náklady'!F30</f>
        <v>19225</v>
      </c>
      <c r="BA58" s="93">
        <f>'7 - Vedlejší náklady'!F31</f>
        <v>0</v>
      </c>
      <c r="BB58" s="93">
        <f>'7 - Vedlejší náklady'!F32</f>
        <v>0</v>
      </c>
      <c r="BC58" s="93">
        <f>'7 - Vedlejší náklady'!F33</f>
        <v>0</v>
      </c>
      <c r="BD58" s="95">
        <f>'7 - Vedlejší náklady'!F34</f>
        <v>0</v>
      </c>
      <c r="BT58" s="91" t="s">
        <v>11</v>
      </c>
      <c r="BV58" s="91" t="s">
        <v>74</v>
      </c>
      <c r="BW58" s="91" t="s">
        <v>97</v>
      </c>
      <c r="BX58" s="91" t="s">
        <v>7</v>
      </c>
      <c r="CL58" s="91" t="s">
        <v>5</v>
      </c>
      <c r="CM58" s="91" t="s">
        <v>80</v>
      </c>
    </row>
    <row r="59" spans="1:91" s="1" customFormat="1" ht="30" customHeight="1">
      <c r="B59" s="38"/>
      <c r="AR59" s="38"/>
    </row>
    <row r="60" spans="1:91" s="1" customFormat="1" ht="6.95" customHeight="1"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38"/>
    </row>
  </sheetData>
  <mergeCells count="65">
    <mergeCell ref="X32:AB32"/>
    <mergeCell ref="W27:AE27"/>
    <mergeCell ref="AK27:AO27"/>
    <mergeCell ref="AR2:BE2"/>
    <mergeCell ref="K5:AO5"/>
    <mergeCell ref="W28:AE28"/>
    <mergeCell ref="AK28:AO28"/>
    <mergeCell ref="L28:O28"/>
    <mergeCell ref="E14:AJ14"/>
    <mergeCell ref="E20:AN20"/>
    <mergeCell ref="AK23:AO23"/>
    <mergeCell ref="L25:O25"/>
    <mergeCell ref="W25:AE25"/>
    <mergeCell ref="AK25:AO25"/>
    <mergeCell ref="L26:O26"/>
    <mergeCell ref="L27:O27"/>
    <mergeCell ref="K6:AO6"/>
    <mergeCell ref="BE5:BE32"/>
    <mergeCell ref="W30:AE30"/>
    <mergeCell ref="AK32:AO32"/>
    <mergeCell ref="W26:AE26"/>
    <mergeCell ref="AK26:AO26"/>
    <mergeCell ref="J56:AF56"/>
    <mergeCell ref="L29:O29"/>
    <mergeCell ref="L30:O30"/>
    <mergeCell ref="AK30:AO30"/>
    <mergeCell ref="W29:AE29"/>
    <mergeCell ref="AK29:AO29"/>
    <mergeCell ref="AN52:AP52"/>
    <mergeCell ref="AG52:AM52"/>
    <mergeCell ref="AG53:AM53"/>
    <mergeCell ref="AG51:AM51"/>
    <mergeCell ref="AN51:AP51"/>
    <mergeCell ref="AN54:AP54"/>
    <mergeCell ref="J52:AF52"/>
    <mergeCell ref="J57:AF57"/>
    <mergeCell ref="J58:AF58"/>
    <mergeCell ref="AN57:AP57"/>
    <mergeCell ref="AN53:AP53"/>
    <mergeCell ref="J53:AF53"/>
    <mergeCell ref="J54:AF54"/>
    <mergeCell ref="J55:AF55"/>
    <mergeCell ref="AN58:AP58"/>
    <mergeCell ref="AG58:AM58"/>
    <mergeCell ref="AG57:AM57"/>
    <mergeCell ref="AN55:AP55"/>
    <mergeCell ref="AG55:AM55"/>
    <mergeCell ref="AN56:AP56"/>
    <mergeCell ref="AG56:AM56"/>
    <mergeCell ref="AG54:AM54"/>
    <mergeCell ref="D58:H58"/>
    <mergeCell ref="C49:G49"/>
    <mergeCell ref="D52:H52"/>
    <mergeCell ref="D53:H53"/>
    <mergeCell ref="D54:H54"/>
    <mergeCell ref="D55:H55"/>
    <mergeCell ref="D56:H56"/>
    <mergeCell ref="D57:H57"/>
    <mergeCell ref="AS46:AT48"/>
    <mergeCell ref="AN49:AP49"/>
    <mergeCell ref="L42:AO42"/>
    <mergeCell ref="AM44:AN44"/>
    <mergeCell ref="I49:AF49"/>
    <mergeCell ref="AG49:AM49"/>
    <mergeCell ref="AM46:AP46"/>
  </mergeCells>
  <hyperlinks>
    <hyperlink ref="K1:S1" location="C2" display="1) Rekapitulace stavby"/>
    <hyperlink ref="W1:AI1" location="C51" display="2) Rekapitulace objektů stavby a soupisů prací"/>
    <hyperlink ref="A52" location="'1 - Přístavba výtahu'!C2" display="/"/>
    <hyperlink ref="A53" location="'2 - Vegetační úpravy'!C2" display="/"/>
    <hyperlink ref="A54" location="'3 - ZTI '!C2" display="/"/>
    <hyperlink ref="A55" location="'4 - ÚT'!C2" display="/"/>
    <hyperlink ref="A56" location="'5 - EL silnoproud'!C2" display="/"/>
    <hyperlink ref="A57" location="'6 - EL slaboproud'!C2" display="/"/>
    <hyperlink ref="A58" location="'7 - Vedlejší náklady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567"/>
  <sheetViews>
    <sheetView showGridLines="0" workbookViewId="0">
      <pane ySplit="1" topLeftCell="A551" activePane="bottomLeft" state="frozen"/>
      <selection pane="bottomLeft" activeCell="I566" sqref="I56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79</v>
      </c>
      <c r="AZ2" s="101" t="s">
        <v>103</v>
      </c>
      <c r="BA2" s="101" t="s">
        <v>104</v>
      </c>
      <c r="BB2" s="101" t="s">
        <v>5</v>
      </c>
      <c r="BC2" s="101" t="s">
        <v>105</v>
      </c>
      <c r="BD2" s="101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  <c r="AZ3" s="101" t="s">
        <v>106</v>
      </c>
      <c r="BA3" s="101" t="s">
        <v>107</v>
      </c>
      <c r="BB3" s="101" t="s">
        <v>5</v>
      </c>
      <c r="BC3" s="101" t="s">
        <v>108</v>
      </c>
      <c r="BD3" s="101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  <c r="AZ4" s="101" t="s">
        <v>110</v>
      </c>
      <c r="BA4" s="101" t="s">
        <v>111</v>
      </c>
      <c r="BB4" s="101" t="s">
        <v>5</v>
      </c>
      <c r="BC4" s="101" t="s">
        <v>108</v>
      </c>
      <c r="BD4" s="101" t="s">
        <v>80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  <c r="AZ5" s="101" t="s">
        <v>112</v>
      </c>
      <c r="BA5" s="101" t="s">
        <v>113</v>
      </c>
      <c r="BB5" s="101" t="s">
        <v>5</v>
      </c>
      <c r="BC5" s="101" t="s">
        <v>114</v>
      </c>
      <c r="BD5" s="101" t="s">
        <v>80</v>
      </c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  <c r="AZ6" s="101" t="s">
        <v>115</v>
      </c>
      <c r="BA6" s="101" t="s">
        <v>116</v>
      </c>
      <c r="BB6" s="101" t="s">
        <v>5</v>
      </c>
      <c r="BC6" s="101" t="s">
        <v>117</v>
      </c>
      <c r="BD6" s="101" t="s">
        <v>80</v>
      </c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  <c r="AZ7" s="101" t="s">
        <v>118</v>
      </c>
      <c r="BA7" s="101" t="s">
        <v>119</v>
      </c>
      <c r="BB7" s="101" t="s">
        <v>5</v>
      </c>
      <c r="BC7" s="101" t="s">
        <v>120</v>
      </c>
      <c r="BD7" s="101" t="s">
        <v>80</v>
      </c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  <c r="AZ8" s="101" t="s">
        <v>122</v>
      </c>
      <c r="BA8" s="101" t="s">
        <v>123</v>
      </c>
      <c r="BB8" s="101" t="s">
        <v>5</v>
      </c>
      <c r="BC8" s="101" t="s">
        <v>124</v>
      </c>
      <c r="BD8" s="101" t="s">
        <v>80</v>
      </c>
    </row>
    <row r="9" spans="1:70" s="1" customFormat="1" ht="36.950000000000003" customHeight="1">
      <c r="B9" s="38"/>
      <c r="C9" s="39"/>
      <c r="D9" s="39"/>
      <c r="E9" s="355" t="s">
        <v>125</v>
      </c>
      <c r="F9" s="356"/>
      <c r="G9" s="356"/>
      <c r="H9" s="356"/>
      <c r="I9" s="104"/>
      <c r="J9" s="39"/>
      <c r="K9" s="42"/>
      <c r="AZ9" s="101" t="s">
        <v>126</v>
      </c>
      <c r="BA9" s="101" t="s">
        <v>127</v>
      </c>
      <c r="BB9" s="101" t="s">
        <v>5</v>
      </c>
      <c r="BC9" s="101" t="s">
        <v>128</v>
      </c>
      <c r="BD9" s="101" t="s">
        <v>80</v>
      </c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  <c r="AZ10" s="101" t="s">
        <v>129</v>
      </c>
      <c r="BA10" s="101" t="s">
        <v>130</v>
      </c>
      <c r="BB10" s="101" t="s">
        <v>5</v>
      </c>
      <c r="BC10" s="101" t="s">
        <v>131</v>
      </c>
      <c r="BD10" s="101" t="s">
        <v>80</v>
      </c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  <c r="AZ11" s="101" t="s">
        <v>132</v>
      </c>
      <c r="BA11" s="101" t="s">
        <v>133</v>
      </c>
      <c r="BB11" s="101" t="s">
        <v>5</v>
      </c>
      <c r="BC11" s="101" t="s">
        <v>134</v>
      </c>
      <c r="BD11" s="101" t="s">
        <v>80</v>
      </c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  <c r="AZ12" s="101" t="s">
        <v>135</v>
      </c>
      <c r="BA12" s="101" t="s">
        <v>136</v>
      </c>
      <c r="BB12" s="101" t="s">
        <v>5</v>
      </c>
      <c r="BC12" s="101" t="s">
        <v>137</v>
      </c>
      <c r="BD12" s="101" t="s">
        <v>80</v>
      </c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  <c r="AZ13" s="101" t="s">
        <v>138</v>
      </c>
      <c r="BA13" s="101" t="s">
        <v>139</v>
      </c>
      <c r="BB13" s="101" t="s">
        <v>5</v>
      </c>
      <c r="BC13" s="101" t="s">
        <v>140</v>
      </c>
      <c r="BD13" s="101" t="s">
        <v>80</v>
      </c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  <c r="AZ14" s="101" t="s">
        <v>141</v>
      </c>
      <c r="BA14" s="101" t="s">
        <v>142</v>
      </c>
      <c r="BB14" s="101" t="s">
        <v>5</v>
      </c>
      <c r="BC14" s="101" t="s">
        <v>143</v>
      </c>
      <c r="BD14" s="101" t="s">
        <v>80</v>
      </c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  <c r="AZ15" s="101" t="s">
        <v>144</v>
      </c>
      <c r="BA15" s="101" t="s">
        <v>145</v>
      </c>
      <c r="BB15" s="101" t="s">
        <v>5</v>
      </c>
      <c r="BC15" s="101" t="s">
        <v>146</v>
      </c>
      <c r="BD15" s="101" t="s">
        <v>80</v>
      </c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  <c r="AZ16" s="101" t="s">
        <v>147</v>
      </c>
      <c r="BA16" s="101" t="s">
        <v>148</v>
      </c>
      <c r="BB16" s="101" t="s">
        <v>5</v>
      </c>
      <c r="BC16" s="101" t="s">
        <v>149</v>
      </c>
      <c r="BD16" s="101" t="s">
        <v>80</v>
      </c>
    </row>
    <row r="17" spans="2:56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  <c r="AZ17" s="101" t="s">
        <v>150</v>
      </c>
      <c r="BA17" s="101" t="s">
        <v>151</v>
      </c>
      <c r="BB17" s="101" t="s">
        <v>5</v>
      </c>
      <c r="BC17" s="101" t="s">
        <v>152</v>
      </c>
      <c r="BD17" s="101" t="s">
        <v>80</v>
      </c>
    </row>
    <row r="18" spans="2:56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  <c r="AZ18" s="101" t="s">
        <v>153</v>
      </c>
      <c r="BA18" s="101" t="s">
        <v>154</v>
      </c>
      <c r="BB18" s="101" t="s">
        <v>5</v>
      </c>
      <c r="BC18" s="101" t="s">
        <v>155</v>
      </c>
      <c r="BD18" s="101" t="s">
        <v>80</v>
      </c>
    </row>
    <row r="19" spans="2:56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  <c r="AZ19" s="101" t="s">
        <v>156</v>
      </c>
      <c r="BA19" s="101" t="s">
        <v>157</v>
      </c>
      <c r="BB19" s="101" t="s">
        <v>5</v>
      </c>
      <c r="BC19" s="101" t="s">
        <v>158</v>
      </c>
      <c r="BD19" s="101" t="s">
        <v>80</v>
      </c>
    </row>
    <row r="20" spans="2:56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  <c r="AZ20" s="101" t="s">
        <v>159</v>
      </c>
      <c r="BA20" s="101" t="s">
        <v>160</v>
      </c>
      <c r="BB20" s="101" t="s">
        <v>5</v>
      </c>
      <c r="BC20" s="101" t="s">
        <v>161</v>
      </c>
      <c r="BD20" s="101" t="s">
        <v>80</v>
      </c>
    </row>
    <row r="21" spans="2:56" s="1" customFormat="1" ht="18" customHeight="1">
      <c r="B21" s="38"/>
      <c r="C21" s="39"/>
      <c r="D21" s="39"/>
      <c r="E21" s="34" t="s">
        <v>35</v>
      </c>
      <c r="F21" s="39"/>
      <c r="G21" s="39"/>
      <c r="H21" s="39"/>
      <c r="I21" s="105" t="s">
        <v>32</v>
      </c>
      <c r="J21" s="34" t="s">
        <v>5</v>
      </c>
      <c r="K21" s="42"/>
      <c r="AZ21" s="101" t="s">
        <v>162</v>
      </c>
      <c r="BA21" s="101" t="s">
        <v>163</v>
      </c>
      <c r="BB21" s="101" t="s">
        <v>5</v>
      </c>
      <c r="BC21" s="101" t="s">
        <v>164</v>
      </c>
      <c r="BD21" s="101" t="s">
        <v>80</v>
      </c>
    </row>
    <row r="22" spans="2:56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  <c r="AZ22" s="101" t="s">
        <v>165</v>
      </c>
      <c r="BA22" s="101" t="s">
        <v>166</v>
      </c>
      <c r="BB22" s="101" t="s">
        <v>5</v>
      </c>
      <c r="BC22" s="101" t="s">
        <v>167</v>
      </c>
      <c r="BD22" s="101" t="s">
        <v>80</v>
      </c>
    </row>
    <row r="23" spans="2:56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56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56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56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56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ROUND(J99,0)</f>
        <v>2237562</v>
      </c>
      <c r="K27" s="42"/>
    </row>
    <row r="28" spans="2:56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56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56" s="1" customFormat="1" ht="14.45" customHeight="1">
      <c r="B30" s="38"/>
      <c r="C30" s="39"/>
      <c r="D30" s="46" t="s">
        <v>42</v>
      </c>
      <c r="E30" s="46" t="s">
        <v>43</v>
      </c>
      <c r="F30" s="116">
        <f>ROUND(SUM(BE99:BE566), 0)</f>
        <v>2237562</v>
      </c>
      <c r="G30" s="39"/>
      <c r="H30" s="39"/>
      <c r="I30" s="117">
        <v>0.21</v>
      </c>
      <c r="J30" s="116">
        <f>ROUND(ROUND((SUM(BE99:BE566)), 0)*I30, 0)</f>
        <v>469888</v>
      </c>
      <c r="K30" s="42"/>
    </row>
    <row r="31" spans="2:56" s="1" customFormat="1" ht="14.45" customHeight="1">
      <c r="B31" s="38"/>
      <c r="C31" s="39"/>
      <c r="D31" s="39"/>
      <c r="E31" s="46" t="s">
        <v>44</v>
      </c>
      <c r="F31" s="116">
        <f>ROUND(SUM(BF99:BF566), 0)</f>
        <v>0</v>
      </c>
      <c r="G31" s="39"/>
      <c r="H31" s="39"/>
      <c r="I31" s="117">
        <v>0.15</v>
      </c>
      <c r="J31" s="116">
        <f>ROUND(ROUND((SUM(BF99:BF566)), 0)*I31, 0)</f>
        <v>0</v>
      </c>
      <c r="K31" s="42"/>
    </row>
    <row r="32" spans="2:56" s="1" customFormat="1" ht="14.45" customHeight="1">
      <c r="B32" s="38"/>
      <c r="C32" s="39"/>
      <c r="D32" s="39"/>
      <c r="E32" s="46" t="s">
        <v>45</v>
      </c>
      <c r="F32" s="116">
        <f>ROUND(SUM(BG99:BG566),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customHeight="1">
      <c r="B33" s="38"/>
      <c r="C33" s="39"/>
      <c r="D33" s="39"/>
      <c r="E33" s="46" t="s">
        <v>46</v>
      </c>
      <c r="F33" s="116">
        <f>ROUND(SUM(BH99:BH566),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customHeight="1">
      <c r="B34" s="38"/>
      <c r="C34" s="39"/>
      <c r="D34" s="39"/>
      <c r="E34" s="46" t="s">
        <v>47</v>
      </c>
      <c r="F34" s="116">
        <f>ROUND(SUM(BI99:BI566),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2707450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>1 - Přístavba výtahu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>Ateliér ADIP, Střelecká 437, Hradec Králové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J99</f>
        <v>2237562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173</v>
      </c>
      <c r="E57" s="136"/>
      <c r="F57" s="136"/>
      <c r="G57" s="136"/>
      <c r="H57" s="136"/>
      <c r="I57" s="137"/>
      <c r="J57" s="138">
        <f>J100</f>
        <v>939193</v>
      </c>
      <c r="K57" s="139"/>
    </row>
    <row r="58" spans="2:47" s="8" customFormat="1" ht="19.899999999999999" customHeight="1">
      <c r="B58" s="140"/>
      <c r="C58" s="141"/>
      <c r="D58" s="142" t="s">
        <v>174</v>
      </c>
      <c r="E58" s="143"/>
      <c r="F58" s="143"/>
      <c r="G58" s="143"/>
      <c r="H58" s="143"/>
      <c r="I58" s="144"/>
      <c r="J58" s="145">
        <f>J101</f>
        <v>84585</v>
      </c>
      <c r="K58" s="146"/>
    </row>
    <row r="59" spans="2:47" s="8" customFormat="1" ht="19.899999999999999" customHeight="1">
      <c r="B59" s="140"/>
      <c r="C59" s="141"/>
      <c r="D59" s="142" t="s">
        <v>175</v>
      </c>
      <c r="E59" s="143"/>
      <c r="F59" s="143"/>
      <c r="G59" s="143"/>
      <c r="H59" s="143"/>
      <c r="I59" s="144"/>
      <c r="J59" s="145">
        <f>J142</f>
        <v>90141</v>
      </c>
      <c r="K59" s="146"/>
    </row>
    <row r="60" spans="2:47" s="8" customFormat="1" ht="19.899999999999999" customHeight="1">
      <c r="B60" s="140"/>
      <c r="C60" s="141"/>
      <c r="D60" s="142" t="s">
        <v>176</v>
      </c>
      <c r="E60" s="143"/>
      <c r="F60" s="143"/>
      <c r="G60" s="143"/>
      <c r="H60" s="143"/>
      <c r="I60" s="144"/>
      <c r="J60" s="145">
        <f>J170</f>
        <v>247880</v>
      </c>
      <c r="K60" s="146"/>
    </row>
    <row r="61" spans="2:47" s="8" customFormat="1" ht="19.899999999999999" customHeight="1">
      <c r="B61" s="140"/>
      <c r="C61" s="141"/>
      <c r="D61" s="142" t="s">
        <v>177</v>
      </c>
      <c r="E61" s="143"/>
      <c r="F61" s="143"/>
      <c r="G61" s="143"/>
      <c r="H61" s="143"/>
      <c r="I61" s="144"/>
      <c r="J61" s="145">
        <f>J198</f>
        <v>75513</v>
      </c>
      <c r="K61" s="146"/>
    </row>
    <row r="62" spans="2:47" s="8" customFormat="1" ht="19.899999999999999" customHeight="1">
      <c r="B62" s="140"/>
      <c r="C62" s="141"/>
      <c r="D62" s="142" t="s">
        <v>178</v>
      </c>
      <c r="E62" s="143"/>
      <c r="F62" s="143"/>
      <c r="G62" s="143"/>
      <c r="H62" s="143"/>
      <c r="I62" s="144"/>
      <c r="J62" s="145">
        <f>J240</f>
        <v>219543</v>
      </c>
      <c r="K62" s="146"/>
    </row>
    <row r="63" spans="2:47" s="8" customFormat="1" ht="19.899999999999999" customHeight="1">
      <c r="B63" s="140"/>
      <c r="C63" s="141"/>
      <c r="D63" s="142" t="s">
        <v>179</v>
      </c>
      <c r="E63" s="143"/>
      <c r="F63" s="143"/>
      <c r="G63" s="143"/>
      <c r="H63" s="143"/>
      <c r="I63" s="144"/>
      <c r="J63" s="145">
        <f>J347</f>
        <v>20475</v>
      </c>
      <c r="K63" s="146"/>
    </row>
    <row r="64" spans="2:47" s="8" customFormat="1" ht="19.899999999999999" customHeight="1">
      <c r="B64" s="140"/>
      <c r="C64" s="141"/>
      <c r="D64" s="142" t="s">
        <v>180</v>
      </c>
      <c r="E64" s="143"/>
      <c r="F64" s="143"/>
      <c r="G64" s="143"/>
      <c r="H64" s="143"/>
      <c r="I64" s="144"/>
      <c r="J64" s="145">
        <f>J350</f>
        <v>79588</v>
      </c>
      <c r="K64" s="146"/>
    </row>
    <row r="65" spans="2:11" s="8" customFormat="1" ht="19.899999999999999" customHeight="1">
      <c r="B65" s="140"/>
      <c r="C65" s="141"/>
      <c r="D65" s="142" t="s">
        <v>181</v>
      </c>
      <c r="E65" s="143"/>
      <c r="F65" s="143"/>
      <c r="G65" s="143"/>
      <c r="H65" s="143"/>
      <c r="I65" s="144"/>
      <c r="J65" s="145">
        <f>J406</f>
        <v>16324</v>
      </c>
      <c r="K65" s="146"/>
    </row>
    <row r="66" spans="2:11" s="8" customFormat="1" ht="19.899999999999999" customHeight="1">
      <c r="B66" s="140"/>
      <c r="C66" s="141"/>
      <c r="D66" s="142" t="s">
        <v>182</v>
      </c>
      <c r="E66" s="143"/>
      <c r="F66" s="143"/>
      <c r="G66" s="143"/>
      <c r="H66" s="143"/>
      <c r="I66" s="144"/>
      <c r="J66" s="145">
        <f>J415</f>
        <v>105144</v>
      </c>
      <c r="K66" s="146"/>
    </row>
    <row r="67" spans="2:11" s="7" customFormat="1" ht="24.95" customHeight="1">
      <c r="B67" s="133"/>
      <c r="C67" s="134"/>
      <c r="D67" s="135" t="s">
        <v>183</v>
      </c>
      <c r="E67" s="136"/>
      <c r="F67" s="136"/>
      <c r="G67" s="136"/>
      <c r="H67" s="136"/>
      <c r="I67" s="137"/>
      <c r="J67" s="138">
        <f>J417</f>
        <v>472702</v>
      </c>
      <c r="K67" s="139"/>
    </row>
    <row r="68" spans="2:11" s="8" customFormat="1" ht="19.899999999999999" customHeight="1">
      <c r="B68" s="140"/>
      <c r="C68" s="141"/>
      <c r="D68" s="142" t="s">
        <v>184</v>
      </c>
      <c r="E68" s="143"/>
      <c r="F68" s="143"/>
      <c r="G68" s="143"/>
      <c r="H68" s="143"/>
      <c r="I68" s="144"/>
      <c r="J68" s="145">
        <f>J418</f>
        <v>3973</v>
      </c>
      <c r="K68" s="146"/>
    </row>
    <row r="69" spans="2:11" s="8" customFormat="1" ht="19.899999999999999" customHeight="1">
      <c r="B69" s="140"/>
      <c r="C69" s="141"/>
      <c r="D69" s="142" t="s">
        <v>185</v>
      </c>
      <c r="E69" s="143"/>
      <c r="F69" s="143"/>
      <c r="G69" s="143"/>
      <c r="H69" s="143"/>
      <c r="I69" s="144"/>
      <c r="J69" s="145">
        <f>J424</f>
        <v>5707</v>
      </c>
      <c r="K69" s="146"/>
    </row>
    <row r="70" spans="2:11" s="8" customFormat="1" ht="19.899999999999999" customHeight="1">
      <c r="B70" s="140"/>
      <c r="C70" s="141"/>
      <c r="D70" s="142" t="s">
        <v>186</v>
      </c>
      <c r="E70" s="143"/>
      <c r="F70" s="143"/>
      <c r="G70" s="143"/>
      <c r="H70" s="143"/>
      <c r="I70" s="144"/>
      <c r="J70" s="145">
        <f>J440</f>
        <v>10980</v>
      </c>
      <c r="K70" s="146"/>
    </row>
    <row r="71" spans="2:11" s="8" customFormat="1" ht="19.899999999999999" customHeight="1">
      <c r="B71" s="140"/>
      <c r="C71" s="141"/>
      <c r="D71" s="142" t="s">
        <v>187</v>
      </c>
      <c r="E71" s="143"/>
      <c r="F71" s="143"/>
      <c r="G71" s="143"/>
      <c r="H71" s="143"/>
      <c r="I71" s="144"/>
      <c r="J71" s="145">
        <f>J468</f>
        <v>43618</v>
      </c>
      <c r="K71" s="146"/>
    </row>
    <row r="72" spans="2:11" s="8" customFormat="1" ht="19.899999999999999" customHeight="1">
      <c r="B72" s="140"/>
      <c r="C72" s="141"/>
      <c r="D72" s="142" t="s">
        <v>188</v>
      </c>
      <c r="E72" s="143"/>
      <c r="F72" s="143"/>
      <c r="G72" s="143"/>
      <c r="H72" s="143"/>
      <c r="I72" s="144"/>
      <c r="J72" s="145">
        <f>J482</f>
        <v>12377</v>
      </c>
      <c r="K72" s="146"/>
    </row>
    <row r="73" spans="2:11" s="8" customFormat="1" ht="19.899999999999999" customHeight="1">
      <c r="B73" s="140"/>
      <c r="C73" s="141"/>
      <c r="D73" s="142" t="s">
        <v>189</v>
      </c>
      <c r="E73" s="143"/>
      <c r="F73" s="143"/>
      <c r="G73" s="143"/>
      <c r="H73" s="143"/>
      <c r="I73" s="144"/>
      <c r="J73" s="145">
        <f>J492</f>
        <v>84928</v>
      </c>
      <c r="K73" s="146"/>
    </row>
    <row r="74" spans="2:11" s="8" customFormat="1" ht="19.899999999999999" customHeight="1">
      <c r="B74" s="140"/>
      <c r="C74" s="141"/>
      <c r="D74" s="142" t="s">
        <v>190</v>
      </c>
      <c r="E74" s="143"/>
      <c r="F74" s="143"/>
      <c r="G74" s="143"/>
      <c r="H74" s="143"/>
      <c r="I74" s="144"/>
      <c r="J74" s="145">
        <f>J507</f>
        <v>244463</v>
      </c>
      <c r="K74" s="146"/>
    </row>
    <row r="75" spans="2:11" s="8" customFormat="1" ht="19.899999999999999" customHeight="1">
      <c r="B75" s="140"/>
      <c r="C75" s="141"/>
      <c r="D75" s="142" t="s">
        <v>191</v>
      </c>
      <c r="E75" s="143"/>
      <c r="F75" s="143"/>
      <c r="G75" s="143"/>
      <c r="H75" s="143"/>
      <c r="I75" s="144"/>
      <c r="J75" s="145">
        <f>J522</f>
        <v>21111</v>
      </c>
      <c r="K75" s="146"/>
    </row>
    <row r="76" spans="2:11" s="8" customFormat="1" ht="19.899999999999999" customHeight="1">
      <c r="B76" s="140"/>
      <c r="C76" s="141"/>
      <c r="D76" s="142" t="s">
        <v>192</v>
      </c>
      <c r="E76" s="143"/>
      <c r="F76" s="143"/>
      <c r="G76" s="143"/>
      <c r="H76" s="143"/>
      <c r="I76" s="144"/>
      <c r="J76" s="145">
        <f>J536</f>
        <v>37346</v>
      </c>
      <c r="K76" s="146"/>
    </row>
    <row r="77" spans="2:11" s="8" customFormat="1" ht="19.899999999999999" customHeight="1">
      <c r="B77" s="140"/>
      <c r="C77" s="141"/>
      <c r="D77" s="142" t="s">
        <v>193</v>
      </c>
      <c r="E77" s="143"/>
      <c r="F77" s="143"/>
      <c r="G77" s="143"/>
      <c r="H77" s="143"/>
      <c r="I77" s="144"/>
      <c r="J77" s="145">
        <f>J554</f>
        <v>8199</v>
      </c>
      <c r="K77" s="146"/>
    </row>
    <row r="78" spans="2:11" s="7" customFormat="1" ht="24.95" customHeight="1">
      <c r="B78" s="133"/>
      <c r="C78" s="134"/>
      <c r="D78" s="135" t="s">
        <v>194</v>
      </c>
      <c r="E78" s="136"/>
      <c r="F78" s="136"/>
      <c r="G78" s="136"/>
      <c r="H78" s="136"/>
      <c r="I78" s="137"/>
      <c r="J78" s="138">
        <f>J563</f>
        <v>825667</v>
      </c>
      <c r="K78" s="139"/>
    </row>
    <row r="79" spans="2:11" s="8" customFormat="1" ht="19.899999999999999" customHeight="1">
      <c r="B79" s="140"/>
      <c r="C79" s="141"/>
      <c r="D79" s="142" t="s">
        <v>195</v>
      </c>
      <c r="E79" s="143"/>
      <c r="F79" s="143"/>
      <c r="G79" s="143"/>
      <c r="H79" s="143"/>
      <c r="I79" s="144"/>
      <c r="J79" s="145">
        <f>J564</f>
        <v>825667</v>
      </c>
      <c r="K79" s="146"/>
    </row>
    <row r="80" spans="2:11" s="1" customFormat="1" ht="21.75" customHeight="1">
      <c r="B80" s="38"/>
      <c r="C80" s="39"/>
      <c r="D80" s="39"/>
      <c r="E80" s="39"/>
      <c r="F80" s="39"/>
      <c r="G80" s="39"/>
      <c r="H80" s="39"/>
      <c r="I80" s="104"/>
      <c r="J80" s="39"/>
      <c r="K80" s="42"/>
    </row>
    <row r="81" spans="2:12" s="1" customFormat="1" ht="6.95" customHeight="1">
      <c r="B81" s="53"/>
      <c r="C81" s="54"/>
      <c r="D81" s="54"/>
      <c r="E81" s="54"/>
      <c r="F81" s="54"/>
      <c r="G81" s="54"/>
      <c r="H81" s="54"/>
      <c r="I81" s="125"/>
      <c r="J81" s="54"/>
      <c r="K81" s="55"/>
    </row>
    <row r="85" spans="2:12" s="1" customFormat="1" ht="6.95" customHeight="1">
      <c r="B85" s="56"/>
      <c r="C85" s="57"/>
      <c r="D85" s="57"/>
      <c r="E85" s="57"/>
      <c r="F85" s="57"/>
      <c r="G85" s="57"/>
      <c r="H85" s="57"/>
      <c r="I85" s="126"/>
      <c r="J85" s="57"/>
      <c r="K85" s="57"/>
      <c r="L85" s="38"/>
    </row>
    <row r="86" spans="2:12" s="1" customFormat="1" ht="36.950000000000003" customHeight="1">
      <c r="B86" s="38"/>
      <c r="C86" s="58" t="s">
        <v>196</v>
      </c>
      <c r="I86" s="147"/>
      <c r="L86" s="38"/>
    </row>
    <row r="87" spans="2:12" s="1" customFormat="1" ht="6.95" customHeight="1">
      <c r="B87" s="38"/>
      <c r="I87" s="147"/>
      <c r="L87" s="38"/>
    </row>
    <row r="88" spans="2:12" s="1" customFormat="1" ht="14.45" customHeight="1">
      <c r="B88" s="38"/>
      <c r="C88" s="60" t="s">
        <v>20</v>
      </c>
      <c r="I88" s="147"/>
      <c r="L88" s="38"/>
    </row>
    <row r="89" spans="2:12" s="1" customFormat="1" ht="16.5" customHeight="1">
      <c r="B89" s="38"/>
      <c r="E89" s="349" t="str">
        <f>E7</f>
        <v>Přístavba výtahu 2.ZŠ Husitská, pavilon U12</v>
      </c>
      <c r="F89" s="350"/>
      <c r="G89" s="350"/>
      <c r="H89" s="350"/>
      <c r="I89" s="147"/>
      <c r="L89" s="38"/>
    </row>
    <row r="90" spans="2:12" s="1" customFormat="1" ht="14.45" customHeight="1">
      <c r="B90" s="38"/>
      <c r="C90" s="60" t="s">
        <v>121</v>
      </c>
      <c r="I90" s="147"/>
      <c r="L90" s="38"/>
    </row>
    <row r="91" spans="2:12" s="1" customFormat="1" ht="17.25" customHeight="1">
      <c r="B91" s="38"/>
      <c r="E91" s="317" t="str">
        <f>E9</f>
        <v>1 - Přístavba výtahu</v>
      </c>
      <c r="F91" s="351"/>
      <c r="G91" s="351"/>
      <c r="H91" s="351"/>
      <c r="I91" s="147"/>
      <c r="L91" s="38"/>
    </row>
    <row r="92" spans="2:12" s="1" customFormat="1" ht="6.95" customHeight="1">
      <c r="B92" s="38"/>
      <c r="I92" s="147"/>
      <c r="L92" s="38"/>
    </row>
    <row r="93" spans="2:12" s="1" customFormat="1" ht="18" customHeight="1">
      <c r="B93" s="38"/>
      <c r="C93" s="60" t="s">
        <v>24</v>
      </c>
      <c r="F93" s="148" t="str">
        <f>F12</f>
        <v>Nová Paka</v>
      </c>
      <c r="I93" s="149" t="s">
        <v>26</v>
      </c>
      <c r="J93" s="64">
        <f>IF(J12="","",J12)</f>
        <v>43544</v>
      </c>
      <c r="L93" s="38"/>
    </row>
    <row r="94" spans="2:12" s="1" customFormat="1" ht="6.95" customHeight="1">
      <c r="B94" s="38"/>
      <c r="I94" s="147"/>
      <c r="L94" s="38"/>
    </row>
    <row r="95" spans="2:12" s="1" customFormat="1" ht="15">
      <c r="B95" s="38"/>
      <c r="C95" s="60" t="s">
        <v>29</v>
      </c>
      <c r="F95" s="148" t="str">
        <f>E15</f>
        <v>ZŠ Nová Paka, Husitská 1695</v>
      </c>
      <c r="I95" s="149" t="s">
        <v>34</v>
      </c>
      <c r="J95" s="148" t="str">
        <f>E21</f>
        <v>Ateliér ADIP, Střelecká 437, Hradec Králové</v>
      </c>
      <c r="L95" s="38"/>
    </row>
    <row r="96" spans="2:12" s="1" customFormat="1" ht="14.45" customHeight="1">
      <c r="B96" s="38"/>
      <c r="C96" s="60" t="s">
        <v>33</v>
      </c>
      <c r="F96" s="148" t="str">
        <f>IF(E18="","",E18)</f>
        <v>MATEX HK s.r.o.</v>
      </c>
      <c r="I96" s="147"/>
      <c r="L96" s="38"/>
    </row>
    <row r="97" spans="2:65" s="1" customFormat="1" ht="10.35" customHeight="1">
      <c r="B97" s="38"/>
      <c r="I97" s="147"/>
      <c r="L97" s="38"/>
    </row>
    <row r="98" spans="2:65" s="9" customFormat="1" ht="29.25" customHeight="1">
      <c r="B98" s="150"/>
      <c r="C98" s="151" t="s">
        <v>197</v>
      </c>
      <c r="D98" s="152" t="s">
        <v>57</v>
      </c>
      <c r="E98" s="152" t="s">
        <v>53</v>
      </c>
      <c r="F98" s="152" t="s">
        <v>198</v>
      </c>
      <c r="G98" s="152" t="s">
        <v>199</v>
      </c>
      <c r="H98" s="152" t="s">
        <v>200</v>
      </c>
      <c r="I98" s="153" t="s">
        <v>201</v>
      </c>
      <c r="J98" s="152" t="s">
        <v>170</v>
      </c>
      <c r="K98" s="154" t="s">
        <v>202</v>
      </c>
      <c r="L98" s="150"/>
      <c r="M98" s="70" t="s">
        <v>203</v>
      </c>
      <c r="N98" s="71" t="s">
        <v>42</v>
      </c>
      <c r="O98" s="71" t="s">
        <v>204</v>
      </c>
      <c r="P98" s="71" t="s">
        <v>205</v>
      </c>
      <c r="Q98" s="71" t="s">
        <v>206</v>
      </c>
      <c r="R98" s="71" t="s">
        <v>207</v>
      </c>
      <c r="S98" s="71" t="s">
        <v>208</v>
      </c>
      <c r="T98" s="72" t="s">
        <v>209</v>
      </c>
    </row>
    <row r="99" spans="2:65" s="1" customFormat="1" ht="29.25" customHeight="1">
      <c r="B99" s="38"/>
      <c r="C99" s="74" t="s">
        <v>171</v>
      </c>
      <c r="I99" s="147"/>
      <c r="J99" s="155">
        <f>BK99</f>
        <v>2237562</v>
      </c>
      <c r="L99" s="38"/>
      <c r="M99" s="73"/>
      <c r="N99" s="65"/>
      <c r="O99" s="65"/>
      <c r="P99" s="156">
        <f>P100+P417+P563</f>
        <v>0</v>
      </c>
      <c r="Q99" s="65"/>
      <c r="R99" s="156">
        <f>R100+R417+R563</f>
        <v>132.91444896516879</v>
      </c>
      <c r="S99" s="65"/>
      <c r="T99" s="157">
        <f>T100+T417+T563</f>
        <v>8.828358999999999</v>
      </c>
      <c r="AT99" s="23" t="s">
        <v>71</v>
      </c>
      <c r="AU99" s="23" t="s">
        <v>172</v>
      </c>
      <c r="BK99" s="158">
        <f>BK100+BK417+BK563</f>
        <v>2237562</v>
      </c>
    </row>
    <row r="100" spans="2:65" s="10" customFormat="1" ht="37.35" customHeight="1">
      <c r="B100" s="159"/>
      <c r="D100" s="160" t="s">
        <v>71</v>
      </c>
      <c r="E100" s="161" t="s">
        <v>210</v>
      </c>
      <c r="F100" s="161" t="s">
        <v>211</v>
      </c>
      <c r="I100" s="162"/>
      <c r="J100" s="163">
        <f>BK100</f>
        <v>939193</v>
      </c>
      <c r="L100" s="159"/>
      <c r="M100" s="164"/>
      <c r="N100" s="165"/>
      <c r="O100" s="165"/>
      <c r="P100" s="166">
        <f>P101+P142+P170+P198+P240+P347+P350+P406+P415</f>
        <v>0</v>
      </c>
      <c r="Q100" s="165"/>
      <c r="R100" s="166">
        <f>R101+R142+R170+R198+R240+R347+R350+R406+R415</f>
        <v>129.1411463089232</v>
      </c>
      <c r="S100" s="165"/>
      <c r="T100" s="167">
        <f>T101+T142+T170+T198+T240+T347+T350+T406+T415</f>
        <v>8.1669669999999996</v>
      </c>
      <c r="AR100" s="160" t="s">
        <v>11</v>
      </c>
      <c r="AT100" s="168" t="s">
        <v>71</v>
      </c>
      <c r="AU100" s="168" t="s">
        <v>72</v>
      </c>
      <c r="AY100" s="160" t="s">
        <v>212</v>
      </c>
      <c r="BK100" s="169">
        <f>BK101+BK142+BK170+BK198+BK240+BK347+BK350+BK406+BK415</f>
        <v>939193</v>
      </c>
    </row>
    <row r="101" spans="2:65" s="10" customFormat="1" ht="19.899999999999999" customHeight="1">
      <c r="B101" s="159"/>
      <c r="D101" s="160" t="s">
        <v>71</v>
      </c>
      <c r="E101" s="170" t="s">
        <v>11</v>
      </c>
      <c r="F101" s="170" t="s">
        <v>213</v>
      </c>
      <c r="I101" s="162"/>
      <c r="J101" s="171">
        <f>BK101</f>
        <v>84585</v>
      </c>
      <c r="L101" s="159"/>
      <c r="M101" s="164"/>
      <c r="N101" s="165"/>
      <c r="O101" s="165"/>
      <c r="P101" s="166">
        <f>SUM(P102:P141)</f>
        <v>0</v>
      </c>
      <c r="Q101" s="165"/>
      <c r="R101" s="166">
        <f>SUM(R102:R141)</f>
        <v>0</v>
      </c>
      <c r="S101" s="165"/>
      <c r="T101" s="167">
        <f>SUM(T102:T141)</f>
        <v>0</v>
      </c>
      <c r="AR101" s="160" t="s">
        <v>11</v>
      </c>
      <c r="AT101" s="168" t="s">
        <v>71</v>
      </c>
      <c r="AU101" s="168" t="s">
        <v>11</v>
      </c>
      <c r="AY101" s="160" t="s">
        <v>212</v>
      </c>
      <c r="BK101" s="169">
        <f>SUM(BK102:BK141)</f>
        <v>84585</v>
      </c>
    </row>
    <row r="102" spans="2:65" s="1" customFormat="1" ht="16.5" customHeight="1">
      <c r="B102" s="172"/>
      <c r="C102" s="173" t="s">
        <v>11</v>
      </c>
      <c r="D102" s="173" t="s">
        <v>214</v>
      </c>
      <c r="E102" s="174" t="s">
        <v>215</v>
      </c>
      <c r="F102" s="175" t="s">
        <v>216</v>
      </c>
      <c r="G102" s="176" t="s">
        <v>217</v>
      </c>
      <c r="H102" s="177">
        <v>42.35</v>
      </c>
      <c r="I102" s="178">
        <v>620.96620799999994</v>
      </c>
      <c r="J102" s="179">
        <f>ROUND(I102*H102,0)</f>
        <v>26298</v>
      </c>
      <c r="K102" s="175" t="s">
        <v>218</v>
      </c>
      <c r="L102" s="38"/>
      <c r="M102" s="180" t="s">
        <v>5</v>
      </c>
      <c r="N102" s="181" t="s">
        <v>43</v>
      </c>
      <c r="O102" s="39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23" t="s">
        <v>86</v>
      </c>
      <c r="AT102" s="23" t="s">
        <v>214</v>
      </c>
      <c r="AU102" s="23" t="s">
        <v>80</v>
      </c>
      <c r="AY102" s="23" t="s">
        <v>212</v>
      </c>
      <c r="BE102" s="184">
        <f>IF(N102="základní",J102,0)</f>
        <v>26298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23" t="s">
        <v>11</v>
      </c>
      <c r="BK102" s="184">
        <f>ROUND(I102*H102,0)</f>
        <v>26298</v>
      </c>
      <c r="BL102" s="23" t="s">
        <v>86</v>
      </c>
      <c r="BM102" s="23" t="s">
        <v>219</v>
      </c>
    </row>
    <row r="103" spans="2:65" s="11" customFormat="1">
      <c r="B103" s="185"/>
      <c r="D103" s="186" t="s">
        <v>220</v>
      </c>
      <c r="E103" s="187" t="s">
        <v>5</v>
      </c>
      <c r="F103" s="188" t="s">
        <v>221</v>
      </c>
      <c r="H103" s="189">
        <v>42.35</v>
      </c>
      <c r="I103" s="190"/>
      <c r="L103" s="185"/>
      <c r="M103" s="191"/>
      <c r="N103" s="192"/>
      <c r="O103" s="192"/>
      <c r="P103" s="192"/>
      <c r="Q103" s="192"/>
      <c r="R103" s="192"/>
      <c r="S103" s="192"/>
      <c r="T103" s="193"/>
      <c r="V103" s="310"/>
      <c r="AT103" s="187" t="s">
        <v>220</v>
      </c>
      <c r="AU103" s="187" t="s">
        <v>80</v>
      </c>
      <c r="AV103" s="11" t="s">
        <v>80</v>
      </c>
      <c r="AW103" s="11" t="s">
        <v>36</v>
      </c>
      <c r="AX103" s="11" t="s">
        <v>72</v>
      </c>
      <c r="AY103" s="187" t="s">
        <v>212</v>
      </c>
    </row>
    <row r="104" spans="2:65" s="12" customFormat="1">
      <c r="B104" s="194"/>
      <c r="D104" s="186" t="s">
        <v>220</v>
      </c>
      <c r="E104" s="195" t="s">
        <v>103</v>
      </c>
      <c r="F104" s="196" t="s">
        <v>222</v>
      </c>
      <c r="H104" s="197">
        <v>42.35</v>
      </c>
      <c r="I104" s="198"/>
      <c r="L104" s="194"/>
      <c r="M104" s="199"/>
      <c r="N104" s="200"/>
      <c r="O104" s="200"/>
      <c r="P104" s="200"/>
      <c r="Q104" s="200"/>
      <c r="R104" s="200"/>
      <c r="S104" s="200"/>
      <c r="T104" s="201"/>
      <c r="V104" s="310"/>
      <c r="AT104" s="195" t="s">
        <v>220</v>
      </c>
      <c r="AU104" s="195" t="s">
        <v>80</v>
      </c>
      <c r="AV104" s="12" t="s">
        <v>83</v>
      </c>
      <c r="AW104" s="12" t="s">
        <v>36</v>
      </c>
      <c r="AX104" s="12" t="s">
        <v>11</v>
      </c>
      <c r="AY104" s="195" t="s">
        <v>212</v>
      </c>
    </row>
    <row r="105" spans="2:65" s="1" customFormat="1" ht="16.5" customHeight="1">
      <c r="B105" s="172"/>
      <c r="C105" s="173" t="s">
        <v>80</v>
      </c>
      <c r="D105" s="173" t="s">
        <v>214</v>
      </c>
      <c r="E105" s="174" t="s">
        <v>223</v>
      </c>
      <c r="F105" s="175" t="s">
        <v>224</v>
      </c>
      <c r="G105" s="176" t="s">
        <v>217</v>
      </c>
      <c r="H105" s="177">
        <v>42.35</v>
      </c>
      <c r="I105" s="178">
        <v>41.237539199999993</v>
      </c>
      <c r="J105" s="179">
        <f>ROUND(I105*H105,0)</f>
        <v>1746</v>
      </c>
      <c r="K105" s="175" t="s">
        <v>218</v>
      </c>
      <c r="L105" s="38"/>
      <c r="M105" s="180" t="s">
        <v>5</v>
      </c>
      <c r="N105" s="181" t="s">
        <v>43</v>
      </c>
      <c r="O105" s="39"/>
      <c r="P105" s="182">
        <f>O105*H105</f>
        <v>0</v>
      </c>
      <c r="Q105" s="182">
        <v>0</v>
      </c>
      <c r="R105" s="182">
        <f>Q105*H105</f>
        <v>0</v>
      </c>
      <c r="S105" s="182">
        <v>0</v>
      </c>
      <c r="T105" s="183">
        <f>S105*H105</f>
        <v>0</v>
      </c>
      <c r="V105" s="310"/>
      <c r="AR105" s="23" t="s">
        <v>86</v>
      </c>
      <c r="AT105" s="23" t="s">
        <v>214</v>
      </c>
      <c r="AU105" s="23" t="s">
        <v>80</v>
      </c>
      <c r="AY105" s="23" t="s">
        <v>212</v>
      </c>
      <c r="BE105" s="184">
        <f>IF(N105="základní",J105,0)</f>
        <v>1746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3" t="s">
        <v>11</v>
      </c>
      <c r="BK105" s="184">
        <f>ROUND(I105*H105,0)</f>
        <v>1746</v>
      </c>
      <c r="BL105" s="23" t="s">
        <v>86</v>
      </c>
      <c r="BM105" s="23" t="s">
        <v>225</v>
      </c>
    </row>
    <row r="106" spans="2:65" s="11" customFormat="1">
      <c r="B106" s="185"/>
      <c r="D106" s="186" t="s">
        <v>220</v>
      </c>
      <c r="E106" s="187" t="s">
        <v>5</v>
      </c>
      <c r="F106" s="188" t="s">
        <v>103</v>
      </c>
      <c r="H106" s="189">
        <v>42.35</v>
      </c>
      <c r="I106" s="190"/>
      <c r="L106" s="185"/>
      <c r="M106" s="191"/>
      <c r="N106" s="192"/>
      <c r="O106" s="192"/>
      <c r="P106" s="192"/>
      <c r="Q106" s="192"/>
      <c r="R106" s="192"/>
      <c r="S106" s="192"/>
      <c r="T106" s="193"/>
      <c r="V106" s="310"/>
      <c r="AT106" s="187" t="s">
        <v>220</v>
      </c>
      <c r="AU106" s="187" t="s">
        <v>80</v>
      </c>
      <c r="AV106" s="11" t="s">
        <v>80</v>
      </c>
      <c r="AW106" s="11" t="s">
        <v>36</v>
      </c>
      <c r="AX106" s="11" t="s">
        <v>11</v>
      </c>
      <c r="AY106" s="187" t="s">
        <v>212</v>
      </c>
    </row>
    <row r="107" spans="2:65" s="1" customFormat="1" ht="16.5" customHeight="1">
      <c r="B107" s="172"/>
      <c r="C107" s="173" t="s">
        <v>83</v>
      </c>
      <c r="D107" s="173" t="s">
        <v>214</v>
      </c>
      <c r="E107" s="174" t="s">
        <v>226</v>
      </c>
      <c r="F107" s="175" t="s">
        <v>227</v>
      </c>
      <c r="G107" s="176" t="s">
        <v>217</v>
      </c>
      <c r="H107" s="177">
        <v>27.31</v>
      </c>
      <c r="I107" s="178">
        <v>641.15241600000002</v>
      </c>
      <c r="J107" s="179">
        <f>ROUND(I107*H107,0)</f>
        <v>17510</v>
      </c>
      <c r="K107" s="175" t="s">
        <v>218</v>
      </c>
      <c r="L107" s="38"/>
      <c r="M107" s="180" t="s">
        <v>5</v>
      </c>
      <c r="N107" s="181" t="s">
        <v>43</v>
      </c>
      <c r="O107" s="39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V107" s="310"/>
      <c r="AR107" s="23" t="s">
        <v>86</v>
      </c>
      <c r="AT107" s="23" t="s">
        <v>214</v>
      </c>
      <c r="AU107" s="23" t="s">
        <v>80</v>
      </c>
      <c r="AY107" s="23" t="s">
        <v>212</v>
      </c>
      <c r="BE107" s="184">
        <f>IF(N107="základní",J107,0)</f>
        <v>17510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23" t="s">
        <v>11</v>
      </c>
      <c r="BK107" s="184">
        <f>ROUND(I107*H107,0)</f>
        <v>17510</v>
      </c>
      <c r="BL107" s="23" t="s">
        <v>86</v>
      </c>
      <c r="BM107" s="23" t="s">
        <v>228</v>
      </c>
    </row>
    <row r="108" spans="2:65" s="11" customFormat="1">
      <c r="B108" s="185"/>
      <c r="D108" s="186" t="s">
        <v>220</v>
      </c>
      <c r="E108" s="187" t="s">
        <v>5</v>
      </c>
      <c r="F108" s="188" t="s">
        <v>229</v>
      </c>
      <c r="H108" s="189">
        <v>21.6</v>
      </c>
      <c r="I108" s="190"/>
      <c r="L108" s="185"/>
      <c r="M108" s="191"/>
      <c r="N108" s="192"/>
      <c r="O108" s="192"/>
      <c r="P108" s="192"/>
      <c r="Q108" s="192"/>
      <c r="R108" s="192"/>
      <c r="S108" s="192"/>
      <c r="T108" s="193"/>
      <c r="V108" s="310"/>
      <c r="AT108" s="187" t="s">
        <v>220</v>
      </c>
      <c r="AU108" s="187" t="s">
        <v>80</v>
      </c>
      <c r="AV108" s="11" t="s">
        <v>80</v>
      </c>
      <c r="AW108" s="11" t="s">
        <v>36</v>
      </c>
      <c r="AX108" s="11" t="s">
        <v>72</v>
      </c>
      <c r="AY108" s="187" t="s">
        <v>212</v>
      </c>
    </row>
    <row r="109" spans="2:65" s="11" customFormat="1">
      <c r="B109" s="185"/>
      <c r="D109" s="186" t="s">
        <v>220</v>
      </c>
      <c r="E109" s="187" t="s">
        <v>5</v>
      </c>
      <c r="F109" s="188" t="s">
        <v>230</v>
      </c>
      <c r="H109" s="189">
        <v>5.71</v>
      </c>
      <c r="I109" s="190"/>
      <c r="L109" s="185"/>
      <c r="M109" s="191"/>
      <c r="N109" s="192"/>
      <c r="O109" s="192"/>
      <c r="P109" s="192"/>
      <c r="Q109" s="192"/>
      <c r="R109" s="192"/>
      <c r="S109" s="192"/>
      <c r="T109" s="193"/>
      <c r="V109" s="310"/>
      <c r="AT109" s="187" t="s">
        <v>220</v>
      </c>
      <c r="AU109" s="187" t="s">
        <v>80</v>
      </c>
      <c r="AV109" s="11" t="s">
        <v>80</v>
      </c>
      <c r="AW109" s="11" t="s">
        <v>36</v>
      </c>
      <c r="AX109" s="11" t="s">
        <v>72</v>
      </c>
      <c r="AY109" s="187" t="s">
        <v>212</v>
      </c>
    </row>
    <row r="110" spans="2:65" s="12" customFormat="1">
      <c r="B110" s="194"/>
      <c r="D110" s="186" t="s">
        <v>220</v>
      </c>
      <c r="E110" s="195" t="s">
        <v>118</v>
      </c>
      <c r="F110" s="196" t="s">
        <v>222</v>
      </c>
      <c r="H110" s="197">
        <v>27.31</v>
      </c>
      <c r="I110" s="198"/>
      <c r="L110" s="194"/>
      <c r="M110" s="199"/>
      <c r="N110" s="200"/>
      <c r="O110" s="200"/>
      <c r="P110" s="200"/>
      <c r="Q110" s="200"/>
      <c r="R110" s="200"/>
      <c r="S110" s="200"/>
      <c r="T110" s="201"/>
      <c r="V110" s="310"/>
      <c r="AT110" s="195" t="s">
        <v>220</v>
      </c>
      <c r="AU110" s="195" t="s">
        <v>80</v>
      </c>
      <c r="AV110" s="12" t="s">
        <v>83</v>
      </c>
      <c r="AW110" s="12" t="s">
        <v>36</v>
      </c>
      <c r="AX110" s="12" t="s">
        <v>11</v>
      </c>
      <c r="AY110" s="195" t="s">
        <v>212</v>
      </c>
    </row>
    <row r="111" spans="2:65" s="1" customFormat="1" ht="16.5" customHeight="1">
      <c r="B111" s="172"/>
      <c r="C111" s="173" t="s">
        <v>86</v>
      </c>
      <c r="D111" s="173" t="s">
        <v>214</v>
      </c>
      <c r="E111" s="174" t="s">
        <v>231</v>
      </c>
      <c r="F111" s="175" t="s">
        <v>232</v>
      </c>
      <c r="G111" s="176" t="s">
        <v>217</v>
      </c>
      <c r="H111" s="177">
        <v>69.66</v>
      </c>
      <c r="I111" s="178">
        <v>85.26269760000001</v>
      </c>
      <c r="J111" s="179">
        <f>ROUND(I111*H111,0)</f>
        <v>5939</v>
      </c>
      <c r="K111" s="175" t="s">
        <v>218</v>
      </c>
      <c r="L111" s="38"/>
      <c r="M111" s="180" t="s">
        <v>5</v>
      </c>
      <c r="N111" s="181" t="s">
        <v>43</v>
      </c>
      <c r="O111" s="39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V111" s="310"/>
      <c r="AR111" s="23" t="s">
        <v>86</v>
      </c>
      <c r="AT111" s="23" t="s">
        <v>214</v>
      </c>
      <c r="AU111" s="23" t="s">
        <v>80</v>
      </c>
      <c r="AY111" s="23" t="s">
        <v>212</v>
      </c>
      <c r="BE111" s="184">
        <f>IF(N111="základní",J111,0)</f>
        <v>5939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23" t="s">
        <v>11</v>
      </c>
      <c r="BK111" s="184">
        <f>ROUND(I111*H111,0)</f>
        <v>5939</v>
      </c>
      <c r="BL111" s="23" t="s">
        <v>86</v>
      </c>
      <c r="BM111" s="23" t="s">
        <v>233</v>
      </c>
    </row>
    <row r="112" spans="2:65" s="11" customFormat="1">
      <c r="B112" s="185"/>
      <c r="D112" s="186" t="s">
        <v>220</v>
      </c>
      <c r="E112" s="187" t="s">
        <v>5</v>
      </c>
      <c r="F112" s="188" t="s">
        <v>103</v>
      </c>
      <c r="H112" s="189">
        <v>42.35</v>
      </c>
      <c r="I112" s="190"/>
      <c r="L112" s="185"/>
      <c r="M112" s="191"/>
      <c r="N112" s="192"/>
      <c r="O112" s="192"/>
      <c r="P112" s="192"/>
      <c r="Q112" s="192"/>
      <c r="R112" s="192"/>
      <c r="S112" s="192"/>
      <c r="T112" s="193"/>
      <c r="V112" s="310"/>
      <c r="AT112" s="187" t="s">
        <v>220</v>
      </c>
      <c r="AU112" s="187" t="s">
        <v>80</v>
      </c>
      <c r="AV112" s="11" t="s">
        <v>80</v>
      </c>
      <c r="AW112" s="11" t="s">
        <v>36</v>
      </c>
      <c r="AX112" s="11" t="s">
        <v>72</v>
      </c>
      <c r="AY112" s="187" t="s">
        <v>212</v>
      </c>
    </row>
    <row r="113" spans="2:65" s="11" customFormat="1">
      <c r="B113" s="185"/>
      <c r="D113" s="186" t="s">
        <v>220</v>
      </c>
      <c r="E113" s="187" t="s">
        <v>5</v>
      </c>
      <c r="F113" s="188" t="s">
        <v>118</v>
      </c>
      <c r="H113" s="189">
        <v>27.31</v>
      </c>
      <c r="I113" s="190"/>
      <c r="L113" s="185"/>
      <c r="M113" s="191"/>
      <c r="N113" s="192"/>
      <c r="O113" s="192"/>
      <c r="P113" s="192"/>
      <c r="Q113" s="192"/>
      <c r="R113" s="192"/>
      <c r="S113" s="192"/>
      <c r="T113" s="193"/>
      <c r="V113" s="310"/>
      <c r="AT113" s="187" t="s">
        <v>220</v>
      </c>
      <c r="AU113" s="187" t="s">
        <v>80</v>
      </c>
      <c r="AV113" s="11" t="s">
        <v>80</v>
      </c>
      <c r="AW113" s="11" t="s">
        <v>36</v>
      </c>
      <c r="AX113" s="11" t="s">
        <v>72</v>
      </c>
      <c r="AY113" s="187" t="s">
        <v>212</v>
      </c>
    </row>
    <row r="114" spans="2:65" s="12" customFormat="1">
      <c r="B114" s="194"/>
      <c r="D114" s="186" t="s">
        <v>220</v>
      </c>
      <c r="E114" s="195" t="s">
        <v>5</v>
      </c>
      <c r="F114" s="196" t="s">
        <v>222</v>
      </c>
      <c r="H114" s="197">
        <v>69.66</v>
      </c>
      <c r="I114" s="198"/>
      <c r="L114" s="194"/>
      <c r="M114" s="199"/>
      <c r="N114" s="200"/>
      <c r="O114" s="200"/>
      <c r="P114" s="200"/>
      <c r="Q114" s="200"/>
      <c r="R114" s="200"/>
      <c r="S114" s="200"/>
      <c r="T114" s="201"/>
      <c r="V114" s="310"/>
      <c r="AT114" s="195" t="s">
        <v>220</v>
      </c>
      <c r="AU114" s="195" t="s">
        <v>80</v>
      </c>
      <c r="AV114" s="12" t="s">
        <v>83</v>
      </c>
      <c r="AW114" s="12" t="s">
        <v>36</v>
      </c>
      <c r="AX114" s="12" t="s">
        <v>11</v>
      </c>
      <c r="AY114" s="195" t="s">
        <v>212</v>
      </c>
    </row>
    <row r="115" spans="2:65" s="1" customFormat="1" ht="16.5" customHeight="1">
      <c r="B115" s="172"/>
      <c r="C115" s="173" t="s">
        <v>89</v>
      </c>
      <c r="D115" s="173" t="s">
        <v>214</v>
      </c>
      <c r="E115" s="174" t="s">
        <v>234</v>
      </c>
      <c r="F115" s="175" t="s">
        <v>235</v>
      </c>
      <c r="G115" s="176" t="s">
        <v>217</v>
      </c>
      <c r="H115" s="177">
        <v>24.785</v>
      </c>
      <c r="I115" s="178">
        <v>68.344732800000003</v>
      </c>
      <c r="J115" s="179">
        <f>ROUND(I115*H115,0)</f>
        <v>1694</v>
      </c>
      <c r="K115" s="175" t="s">
        <v>218</v>
      </c>
      <c r="L115" s="38"/>
      <c r="M115" s="180" t="s">
        <v>5</v>
      </c>
      <c r="N115" s="181" t="s">
        <v>43</v>
      </c>
      <c r="O115" s="39"/>
      <c r="P115" s="182">
        <f>O115*H115</f>
        <v>0</v>
      </c>
      <c r="Q115" s="182">
        <v>0</v>
      </c>
      <c r="R115" s="182">
        <f>Q115*H115</f>
        <v>0</v>
      </c>
      <c r="S115" s="182">
        <v>0</v>
      </c>
      <c r="T115" s="183">
        <f>S115*H115</f>
        <v>0</v>
      </c>
      <c r="V115" s="310"/>
      <c r="AR115" s="23" t="s">
        <v>86</v>
      </c>
      <c r="AT115" s="23" t="s">
        <v>214</v>
      </c>
      <c r="AU115" s="23" t="s">
        <v>80</v>
      </c>
      <c r="AY115" s="23" t="s">
        <v>212</v>
      </c>
      <c r="BE115" s="184">
        <f>IF(N115="základní",J115,0)</f>
        <v>1694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23" t="s">
        <v>11</v>
      </c>
      <c r="BK115" s="184">
        <f>ROUND(I115*H115,0)</f>
        <v>1694</v>
      </c>
      <c r="BL115" s="23" t="s">
        <v>86</v>
      </c>
      <c r="BM115" s="23" t="s">
        <v>236</v>
      </c>
    </row>
    <row r="116" spans="2:65" s="11" customFormat="1">
      <c r="B116" s="185"/>
      <c r="D116" s="186" t="s">
        <v>220</v>
      </c>
      <c r="E116" s="187" t="s">
        <v>5</v>
      </c>
      <c r="F116" s="188" t="s">
        <v>138</v>
      </c>
      <c r="H116" s="189">
        <v>24.785</v>
      </c>
      <c r="I116" s="190"/>
      <c r="L116" s="185"/>
      <c r="M116" s="191"/>
      <c r="N116" s="192"/>
      <c r="O116" s="192"/>
      <c r="P116" s="192"/>
      <c r="Q116" s="192"/>
      <c r="R116" s="192"/>
      <c r="S116" s="192"/>
      <c r="T116" s="193"/>
      <c r="V116" s="310"/>
      <c r="AT116" s="187" t="s">
        <v>220</v>
      </c>
      <c r="AU116" s="187" t="s">
        <v>80</v>
      </c>
      <c r="AV116" s="11" t="s">
        <v>80</v>
      </c>
      <c r="AW116" s="11" t="s">
        <v>36</v>
      </c>
      <c r="AX116" s="11" t="s">
        <v>11</v>
      </c>
      <c r="AY116" s="187" t="s">
        <v>212</v>
      </c>
    </row>
    <row r="117" spans="2:65" s="1" customFormat="1" ht="16.5" customHeight="1">
      <c r="B117" s="172"/>
      <c r="C117" s="173" t="s">
        <v>92</v>
      </c>
      <c r="D117" s="173" t="s">
        <v>214</v>
      </c>
      <c r="E117" s="174" t="s">
        <v>237</v>
      </c>
      <c r="F117" s="175" t="s">
        <v>238</v>
      </c>
      <c r="G117" s="176" t="s">
        <v>217</v>
      </c>
      <c r="H117" s="177">
        <v>44.875</v>
      </c>
      <c r="I117" s="178">
        <v>251.84697599999998</v>
      </c>
      <c r="J117" s="179">
        <f>ROUND(I117*H117,0)</f>
        <v>11302</v>
      </c>
      <c r="K117" s="175" t="s">
        <v>218</v>
      </c>
      <c r="L117" s="38"/>
      <c r="M117" s="180" t="s">
        <v>5</v>
      </c>
      <c r="N117" s="181" t="s">
        <v>43</v>
      </c>
      <c r="O117" s="39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V117" s="310"/>
      <c r="AR117" s="23" t="s">
        <v>86</v>
      </c>
      <c r="AT117" s="23" t="s">
        <v>214</v>
      </c>
      <c r="AU117" s="23" t="s">
        <v>80</v>
      </c>
      <c r="AY117" s="23" t="s">
        <v>212</v>
      </c>
      <c r="BE117" s="184">
        <f>IF(N117="základní",J117,0)</f>
        <v>11302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23" t="s">
        <v>11</v>
      </c>
      <c r="BK117" s="184">
        <f>ROUND(I117*H117,0)</f>
        <v>11302</v>
      </c>
      <c r="BL117" s="23" t="s">
        <v>86</v>
      </c>
      <c r="BM117" s="23" t="s">
        <v>239</v>
      </c>
    </row>
    <row r="118" spans="2:65" s="11" customFormat="1">
      <c r="B118" s="185"/>
      <c r="D118" s="186" t="s">
        <v>220</v>
      </c>
      <c r="E118" s="187" t="s">
        <v>5</v>
      </c>
      <c r="F118" s="188" t="s">
        <v>103</v>
      </c>
      <c r="H118" s="189">
        <v>42.35</v>
      </c>
      <c r="I118" s="190"/>
      <c r="L118" s="185"/>
      <c r="M118" s="191"/>
      <c r="N118" s="192"/>
      <c r="O118" s="192"/>
      <c r="P118" s="192"/>
      <c r="Q118" s="192"/>
      <c r="R118" s="192"/>
      <c r="S118" s="192"/>
      <c r="T118" s="193"/>
      <c r="V118" s="310"/>
      <c r="AT118" s="187" t="s">
        <v>220</v>
      </c>
      <c r="AU118" s="187" t="s">
        <v>80</v>
      </c>
      <c r="AV118" s="11" t="s">
        <v>80</v>
      </c>
      <c r="AW118" s="11" t="s">
        <v>36</v>
      </c>
      <c r="AX118" s="11" t="s">
        <v>72</v>
      </c>
      <c r="AY118" s="187" t="s">
        <v>212</v>
      </c>
    </row>
    <row r="119" spans="2:65" s="11" customFormat="1">
      <c r="B119" s="185"/>
      <c r="D119" s="186" t="s">
        <v>220</v>
      </c>
      <c r="E119" s="187" t="s">
        <v>5</v>
      </c>
      <c r="F119" s="188" t="s">
        <v>118</v>
      </c>
      <c r="H119" s="189">
        <v>27.31</v>
      </c>
      <c r="I119" s="190"/>
      <c r="L119" s="185"/>
      <c r="M119" s="191"/>
      <c r="N119" s="192"/>
      <c r="O119" s="192"/>
      <c r="P119" s="192"/>
      <c r="Q119" s="192"/>
      <c r="R119" s="192"/>
      <c r="S119" s="192"/>
      <c r="T119" s="193"/>
      <c r="V119" s="310"/>
      <c r="AT119" s="187" t="s">
        <v>220</v>
      </c>
      <c r="AU119" s="187" t="s">
        <v>80</v>
      </c>
      <c r="AV119" s="11" t="s">
        <v>80</v>
      </c>
      <c r="AW119" s="11" t="s">
        <v>36</v>
      </c>
      <c r="AX119" s="11" t="s">
        <v>72</v>
      </c>
      <c r="AY119" s="187" t="s">
        <v>212</v>
      </c>
    </row>
    <row r="120" spans="2:65" s="11" customFormat="1">
      <c r="B120" s="185"/>
      <c r="D120" s="186" t="s">
        <v>220</v>
      </c>
      <c r="E120" s="187" t="s">
        <v>5</v>
      </c>
      <c r="F120" s="188" t="s">
        <v>240</v>
      </c>
      <c r="H120" s="189">
        <v>-24.785</v>
      </c>
      <c r="I120" s="190"/>
      <c r="L120" s="185"/>
      <c r="M120" s="191"/>
      <c r="N120" s="192"/>
      <c r="O120" s="192"/>
      <c r="P120" s="192"/>
      <c r="Q120" s="192"/>
      <c r="R120" s="192"/>
      <c r="S120" s="192"/>
      <c r="T120" s="193"/>
      <c r="V120" s="310"/>
      <c r="AT120" s="187" t="s">
        <v>220</v>
      </c>
      <c r="AU120" s="187" t="s">
        <v>80</v>
      </c>
      <c r="AV120" s="11" t="s">
        <v>80</v>
      </c>
      <c r="AW120" s="11" t="s">
        <v>36</v>
      </c>
      <c r="AX120" s="11" t="s">
        <v>72</v>
      </c>
      <c r="AY120" s="187" t="s">
        <v>212</v>
      </c>
    </row>
    <row r="121" spans="2:65" s="12" customFormat="1">
      <c r="B121" s="194"/>
      <c r="D121" s="186" t="s">
        <v>220</v>
      </c>
      <c r="E121" s="195" t="s">
        <v>5</v>
      </c>
      <c r="F121" s="196" t="s">
        <v>222</v>
      </c>
      <c r="H121" s="197">
        <v>44.875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V121" s="310"/>
      <c r="AT121" s="195" t="s">
        <v>220</v>
      </c>
      <c r="AU121" s="195" t="s">
        <v>80</v>
      </c>
      <c r="AV121" s="12" t="s">
        <v>83</v>
      </c>
      <c r="AW121" s="12" t="s">
        <v>36</v>
      </c>
      <c r="AX121" s="12" t="s">
        <v>11</v>
      </c>
      <c r="AY121" s="195" t="s">
        <v>212</v>
      </c>
    </row>
    <row r="122" spans="2:65" s="1" customFormat="1" ht="16.5" customHeight="1">
      <c r="B122" s="172"/>
      <c r="C122" s="173" t="s">
        <v>95</v>
      </c>
      <c r="D122" s="173" t="s">
        <v>214</v>
      </c>
      <c r="E122" s="174" t="s">
        <v>241</v>
      </c>
      <c r="F122" s="175" t="s">
        <v>242</v>
      </c>
      <c r="G122" s="176" t="s">
        <v>217</v>
      </c>
      <c r="H122" s="177">
        <v>44.875</v>
      </c>
      <c r="I122" s="178">
        <v>16.5334656</v>
      </c>
      <c r="J122" s="179">
        <f>ROUND(I122*H122,0)</f>
        <v>742</v>
      </c>
      <c r="K122" s="175" t="s">
        <v>218</v>
      </c>
      <c r="L122" s="38"/>
      <c r="M122" s="180" t="s">
        <v>5</v>
      </c>
      <c r="N122" s="181" t="s">
        <v>43</v>
      </c>
      <c r="O122" s="3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V122" s="310"/>
      <c r="AR122" s="23" t="s">
        <v>86</v>
      </c>
      <c r="AT122" s="23" t="s">
        <v>214</v>
      </c>
      <c r="AU122" s="23" t="s">
        <v>80</v>
      </c>
      <c r="AY122" s="23" t="s">
        <v>212</v>
      </c>
      <c r="BE122" s="184">
        <f>IF(N122="základní",J122,0)</f>
        <v>742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23" t="s">
        <v>11</v>
      </c>
      <c r="BK122" s="184">
        <f>ROUND(I122*H122,0)</f>
        <v>742</v>
      </c>
      <c r="BL122" s="23" t="s">
        <v>86</v>
      </c>
      <c r="BM122" s="23" t="s">
        <v>243</v>
      </c>
    </row>
    <row r="123" spans="2:65" s="11" customFormat="1">
      <c r="B123" s="185"/>
      <c r="D123" s="186" t="s">
        <v>220</v>
      </c>
      <c r="E123" s="187" t="s">
        <v>5</v>
      </c>
      <c r="F123" s="188" t="s">
        <v>103</v>
      </c>
      <c r="H123" s="189">
        <v>42.35</v>
      </c>
      <c r="I123" s="190"/>
      <c r="L123" s="185"/>
      <c r="M123" s="191"/>
      <c r="N123" s="192"/>
      <c r="O123" s="192"/>
      <c r="P123" s="192"/>
      <c r="Q123" s="192"/>
      <c r="R123" s="192"/>
      <c r="S123" s="192"/>
      <c r="T123" s="193"/>
      <c r="V123" s="310"/>
      <c r="AT123" s="187" t="s">
        <v>220</v>
      </c>
      <c r="AU123" s="187" t="s">
        <v>80</v>
      </c>
      <c r="AV123" s="11" t="s">
        <v>80</v>
      </c>
      <c r="AW123" s="11" t="s">
        <v>36</v>
      </c>
      <c r="AX123" s="11" t="s">
        <v>72</v>
      </c>
      <c r="AY123" s="187" t="s">
        <v>212</v>
      </c>
    </row>
    <row r="124" spans="2:65" s="11" customFormat="1">
      <c r="B124" s="185"/>
      <c r="D124" s="186" t="s">
        <v>220</v>
      </c>
      <c r="E124" s="187" t="s">
        <v>5</v>
      </c>
      <c r="F124" s="188" t="s">
        <v>118</v>
      </c>
      <c r="H124" s="189">
        <v>27.31</v>
      </c>
      <c r="I124" s="190"/>
      <c r="L124" s="185"/>
      <c r="M124" s="191"/>
      <c r="N124" s="192"/>
      <c r="O124" s="192"/>
      <c r="P124" s="192"/>
      <c r="Q124" s="192"/>
      <c r="R124" s="192"/>
      <c r="S124" s="192"/>
      <c r="T124" s="193"/>
      <c r="V124" s="310"/>
      <c r="AT124" s="187" t="s">
        <v>220</v>
      </c>
      <c r="AU124" s="187" t="s">
        <v>80</v>
      </c>
      <c r="AV124" s="11" t="s">
        <v>80</v>
      </c>
      <c r="AW124" s="11" t="s">
        <v>36</v>
      </c>
      <c r="AX124" s="11" t="s">
        <v>72</v>
      </c>
      <c r="AY124" s="187" t="s">
        <v>212</v>
      </c>
    </row>
    <row r="125" spans="2:65" s="11" customFormat="1">
      <c r="B125" s="185"/>
      <c r="D125" s="186" t="s">
        <v>220</v>
      </c>
      <c r="E125" s="187" t="s">
        <v>5</v>
      </c>
      <c r="F125" s="188" t="s">
        <v>240</v>
      </c>
      <c r="H125" s="189">
        <v>-24.785</v>
      </c>
      <c r="I125" s="190"/>
      <c r="L125" s="185"/>
      <c r="M125" s="191"/>
      <c r="N125" s="192"/>
      <c r="O125" s="192"/>
      <c r="P125" s="192"/>
      <c r="Q125" s="192"/>
      <c r="R125" s="192"/>
      <c r="S125" s="192"/>
      <c r="T125" s="193"/>
      <c r="V125" s="310"/>
      <c r="AT125" s="187" t="s">
        <v>220</v>
      </c>
      <c r="AU125" s="187" t="s">
        <v>80</v>
      </c>
      <c r="AV125" s="11" t="s">
        <v>80</v>
      </c>
      <c r="AW125" s="11" t="s">
        <v>36</v>
      </c>
      <c r="AX125" s="11" t="s">
        <v>72</v>
      </c>
      <c r="AY125" s="187" t="s">
        <v>212</v>
      </c>
    </row>
    <row r="126" spans="2:65" s="12" customFormat="1">
      <c r="B126" s="194"/>
      <c r="D126" s="186" t="s">
        <v>220</v>
      </c>
      <c r="E126" s="195" t="s">
        <v>5</v>
      </c>
      <c r="F126" s="196" t="s">
        <v>222</v>
      </c>
      <c r="H126" s="197">
        <v>44.875</v>
      </c>
      <c r="I126" s="198"/>
      <c r="L126" s="194"/>
      <c r="M126" s="199"/>
      <c r="N126" s="200"/>
      <c r="O126" s="200"/>
      <c r="P126" s="200"/>
      <c r="Q126" s="200"/>
      <c r="R126" s="200"/>
      <c r="S126" s="200"/>
      <c r="T126" s="201"/>
      <c r="V126" s="310"/>
      <c r="AT126" s="195" t="s">
        <v>220</v>
      </c>
      <c r="AU126" s="195" t="s">
        <v>80</v>
      </c>
      <c r="AV126" s="12" t="s">
        <v>83</v>
      </c>
      <c r="AW126" s="12" t="s">
        <v>36</v>
      </c>
      <c r="AX126" s="12" t="s">
        <v>11</v>
      </c>
      <c r="AY126" s="195" t="s">
        <v>212</v>
      </c>
    </row>
    <row r="127" spans="2:65" s="1" customFormat="1" ht="16.5" customHeight="1">
      <c r="B127" s="172"/>
      <c r="C127" s="173" t="s">
        <v>244</v>
      </c>
      <c r="D127" s="173" t="s">
        <v>214</v>
      </c>
      <c r="E127" s="174" t="s">
        <v>245</v>
      </c>
      <c r="F127" s="175" t="s">
        <v>246</v>
      </c>
      <c r="G127" s="176" t="s">
        <v>247</v>
      </c>
      <c r="H127" s="177">
        <v>80.775000000000006</v>
      </c>
      <c r="I127" s="178">
        <v>134.57471999999999</v>
      </c>
      <c r="J127" s="179">
        <f>ROUND(I127*H127,0)</f>
        <v>10870</v>
      </c>
      <c r="K127" s="175" t="s">
        <v>218</v>
      </c>
      <c r="L127" s="38"/>
      <c r="M127" s="180" t="s">
        <v>5</v>
      </c>
      <c r="N127" s="181" t="s">
        <v>43</v>
      </c>
      <c r="O127" s="39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V127" s="310"/>
      <c r="AR127" s="23" t="s">
        <v>86</v>
      </c>
      <c r="AT127" s="23" t="s">
        <v>214</v>
      </c>
      <c r="AU127" s="23" t="s">
        <v>80</v>
      </c>
      <c r="AY127" s="23" t="s">
        <v>212</v>
      </c>
      <c r="BE127" s="184">
        <f>IF(N127="základní",J127,0)</f>
        <v>10870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23" t="s">
        <v>11</v>
      </c>
      <c r="BK127" s="184">
        <f>ROUND(I127*H127,0)</f>
        <v>10870</v>
      </c>
      <c r="BL127" s="23" t="s">
        <v>86</v>
      </c>
      <c r="BM127" s="23" t="s">
        <v>248</v>
      </c>
    </row>
    <row r="128" spans="2:65" s="11" customFormat="1">
      <c r="B128" s="185"/>
      <c r="D128" s="186" t="s">
        <v>220</v>
      </c>
      <c r="E128" s="187" t="s">
        <v>5</v>
      </c>
      <c r="F128" s="188" t="s">
        <v>249</v>
      </c>
      <c r="H128" s="189">
        <v>76.23</v>
      </c>
      <c r="I128" s="190"/>
      <c r="L128" s="185"/>
      <c r="M128" s="191"/>
      <c r="N128" s="192"/>
      <c r="O128" s="192"/>
      <c r="P128" s="192"/>
      <c r="Q128" s="192"/>
      <c r="R128" s="192"/>
      <c r="S128" s="192"/>
      <c r="T128" s="193"/>
      <c r="V128" s="310"/>
      <c r="AT128" s="187" t="s">
        <v>220</v>
      </c>
      <c r="AU128" s="187" t="s">
        <v>80</v>
      </c>
      <c r="AV128" s="11" t="s">
        <v>80</v>
      </c>
      <c r="AW128" s="11" t="s">
        <v>36</v>
      </c>
      <c r="AX128" s="11" t="s">
        <v>72</v>
      </c>
      <c r="AY128" s="187" t="s">
        <v>212</v>
      </c>
    </row>
    <row r="129" spans="2:65" s="11" customFormat="1">
      <c r="B129" s="185"/>
      <c r="D129" s="186" t="s">
        <v>220</v>
      </c>
      <c r="E129" s="187" t="s">
        <v>5</v>
      </c>
      <c r="F129" s="188" t="s">
        <v>250</v>
      </c>
      <c r="H129" s="189">
        <v>49.158000000000001</v>
      </c>
      <c r="I129" s="190"/>
      <c r="L129" s="185"/>
      <c r="M129" s="191"/>
      <c r="N129" s="192"/>
      <c r="O129" s="192"/>
      <c r="P129" s="192"/>
      <c r="Q129" s="192"/>
      <c r="R129" s="192"/>
      <c r="S129" s="192"/>
      <c r="T129" s="193"/>
      <c r="V129" s="310"/>
      <c r="AT129" s="187" t="s">
        <v>220</v>
      </c>
      <c r="AU129" s="187" t="s">
        <v>80</v>
      </c>
      <c r="AV129" s="11" t="s">
        <v>80</v>
      </c>
      <c r="AW129" s="11" t="s">
        <v>36</v>
      </c>
      <c r="AX129" s="11" t="s">
        <v>72</v>
      </c>
      <c r="AY129" s="187" t="s">
        <v>212</v>
      </c>
    </row>
    <row r="130" spans="2:65" s="11" customFormat="1">
      <c r="B130" s="185"/>
      <c r="D130" s="186" t="s">
        <v>220</v>
      </c>
      <c r="E130" s="187" t="s">
        <v>5</v>
      </c>
      <c r="F130" s="188" t="s">
        <v>251</v>
      </c>
      <c r="H130" s="189">
        <v>-44.613</v>
      </c>
      <c r="I130" s="190"/>
      <c r="L130" s="185"/>
      <c r="M130" s="191"/>
      <c r="N130" s="192"/>
      <c r="O130" s="192"/>
      <c r="P130" s="192"/>
      <c r="Q130" s="192"/>
      <c r="R130" s="192"/>
      <c r="S130" s="192"/>
      <c r="T130" s="193"/>
      <c r="V130" s="310"/>
      <c r="AT130" s="187" t="s">
        <v>220</v>
      </c>
      <c r="AU130" s="187" t="s">
        <v>80</v>
      </c>
      <c r="AV130" s="11" t="s">
        <v>80</v>
      </c>
      <c r="AW130" s="11" t="s">
        <v>36</v>
      </c>
      <c r="AX130" s="11" t="s">
        <v>72</v>
      </c>
      <c r="AY130" s="187" t="s">
        <v>212</v>
      </c>
    </row>
    <row r="131" spans="2:65" s="12" customFormat="1">
      <c r="B131" s="194"/>
      <c r="D131" s="186" t="s">
        <v>220</v>
      </c>
      <c r="E131" s="195" t="s">
        <v>5</v>
      </c>
      <c r="F131" s="196" t="s">
        <v>222</v>
      </c>
      <c r="H131" s="197">
        <v>80.775000000000006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V131" s="310"/>
      <c r="AT131" s="195" t="s">
        <v>220</v>
      </c>
      <c r="AU131" s="195" t="s">
        <v>80</v>
      </c>
      <c r="AV131" s="12" t="s">
        <v>83</v>
      </c>
      <c r="AW131" s="12" t="s">
        <v>36</v>
      </c>
      <c r="AX131" s="12" t="s">
        <v>11</v>
      </c>
      <c r="AY131" s="195" t="s">
        <v>212</v>
      </c>
    </row>
    <row r="132" spans="2:65" s="1" customFormat="1" ht="16.5" customHeight="1">
      <c r="B132" s="172"/>
      <c r="C132" s="173" t="s">
        <v>252</v>
      </c>
      <c r="D132" s="173" t="s">
        <v>214</v>
      </c>
      <c r="E132" s="174" t="s">
        <v>253</v>
      </c>
      <c r="F132" s="175" t="s">
        <v>254</v>
      </c>
      <c r="G132" s="176" t="s">
        <v>217</v>
      </c>
      <c r="H132" s="177">
        <v>24.785</v>
      </c>
      <c r="I132" s="178">
        <v>182.63711999999998</v>
      </c>
      <c r="J132" s="179">
        <f>ROUND(I132*H132,0)</f>
        <v>4527</v>
      </c>
      <c r="K132" s="175" t="s">
        <v>218</v>
      </c>
      <c r="L132" s="38"/>
      <c r="M132" s="180" t="s">
        <v>5</v>
      </c>
      <c r="N132" s="181" t="s">
        <v>43</v>
      </c>
      <c r="O132" s="39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V132" s="310"/>
      <c r="AR132" s="23" t="s">
        <v>86</v>
      </c>
      <c r="AT132" s="23" t="s">
        <v>214</v>
      </c>
      <c r="AU132" s="23" t="s">
        <v>80</v>
      </c>
      <c r="AY132" s="23" t="s">
        <v>212</v>
      </c>
      <c r="BE132" s="184">
        <f>IF(N132="základní",J132,0)</f>
        <v>4527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23" t="s">
        <v>11</v>
      </c>
      <c r="BK132" s="184">
        <f>ROUND(I132*H132,0)</f>
        <v>4527</v>
      </c>
      <c r="BL132" s="23" t="s">
        <v>86</v>
      </c>
      <c r="BM132" s="23" t="s">
        <v>255</v>
      </c>
    </row>
    <row r="133" spans="2:65" s="11" customFormat="1">
      <c r="B133" s="185"/>
      <c r="D133" s="186" t="s">
        <v>220</v>
      </c>
      <c r="E133" s="187" t="s">
        <v>5</v>
      </c>
      <c r="F133" s="188" t="s">
        <v>138</v>
      </c>
      <c r="H133" s="189">
        <v>24.785</v>
      </c>
      <c r="I133" s="190"/>
      <c r="L133" s="185"/>
      <c r="M133" s="191"/>
      <c r="N133" s="192"/>
      <c r="O133" s="192"/>
      <c r="P133" s="192"/>
      <c r="Q133" s="192"/>
      <c r="R133" s="192"/>
      <c r="S133" s="192"/>
      <c r="T133" s="193"/>
      <c r="V133" s="310"/>
      <c r="AT133" s="187" t="s">
        <v>220</v>
      </c>
      <c r="AU133" s="187" t="s">
        <v>80</v>
      </c>
      <c r="AV133" s="11" t="s">
        <v>80</v>
      </c>
      <c r="AW133" s="11" t="s">
        <v>36</v>
      </c>
      <c r="AX133" s="11" t="s">
        <v>11</v>
      </c>
      <c r="AY133" s="187" t="s">
        <v>212</v>
      </c>
    </row>
    <row r="134" spans="2:65" s="1" customFormat="1" ht="16.5" customHeight="1">
      <c r="B134" s="172"/>
      <c r="C134" s="173" t="s">
        <v>27</v>
      </c>
      <c r="D134" s="173" t="s">
        <v>214</v>
      </c>
      <c r="E134" s="174" t="s">
        <v>234</v>
      </c>
      <c r="F134" s="175" t="s">
        <v>235</v>
      </c>
      <c r="G134" s="176" t="s">
        <v>217</v>
      </c>
      <c r="H134" s="177">
        <v>24.785</v>
      </c>
      <c r="I134" s="178">
        <v>68.344732800000003</v>
      </c>
      <c r="J134" s="179">
        <f>ROUND(I134*H134,0)</f>
        <v>1694</v>
      </c>
      <c r="K134" s="175" t="s">
        <v>218</v>
      </c>
      <c r="L134" s="38"/>
      <c r="M134" s="180" t="s">
        <v>5</v>
      </c>
      <c r="N134" s="181" t="s">
        <v>43</v>
      </c>
      <c r="O134" s="39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V134" s="310"/>
      <c r="AR134" s="23" t="s">
        <v>86</v>
      </c>
      <c r="AT134" s="23" t="s">
        <v>214</v>
      </c>
      <c r="AU134" s="23" t="s">
        <v>80</v>
      </c>
      <c r="AY134" s="23" t="s">
        <v>212</v>
      </c>
      <c r="BE134" s="184">
        <f>IF(N134="základní",J134,0)</f>
        <v>1694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23" t="s">
        <v>11</v>
      </c>
      <c r="BK134" s="184">
        <f>ROUND(I134*H134,0)</f>
        <v>1694</v>
      </c>
      <c r="BL134" s="23" t="s">
        <v>86</v>
      </c>
      <c r="BM134" s="23" t="s">
        <v>256</v>
      </c>
    </row>
    <row r="135" spans="2:65" s="11" customFormat="1">
      <c r="B135" s="185"/>
      <c r="D135" s="186" t="s">
        <v>220</v>
      </c>
      <c r="E135" s="187" t="s">
        <v>5</v>
      </c>
      <c r="F135" s="188" t="s">
        <v>138</v>
      </c>
      <c r="H135" s="189">
        <v>24.785</v>
      </c>
      <c r="I135" s="190"/>
      <c r="L135" s="185"/>
      <c r="M135" s="191"/>
      <c r="N135" s="192"/>
      <c r="O135" s="192"/>
      <c r="P135" s="192"/>
      <c r="Q135" s="192"/>
      <c r="R135" s="192"/>
      <c r="S135" s="192"/>
      <c r="T135" s="193"/>
      <c r="V135" s="310"/>
      <c r="AT135" s="187" t="s">
        <v>220</v>
      </c>
      <c r="AU135" s="187" t="s">
        <v>80</v>
      </c>
      <c r="AV135" s="11" t="s">
        <v>80</v>
      </c>
      <c r="AW135" s="11" t="s">
        <v>36</v>
      </c>
      <c r="AX135" s="11" t="s">
        <v>11</v>
      </c>
      <c r="AY135" s="187" t="s">
        <v>212</v>
      </c>
    </row>
    <row r="136" spans="2:65" s="1" customFormat="1" ht="16.5" customHeight="1">
      <c r="B136" s="172"/>
      <c r="C136" s="173" t="s">
        <v>257</v>
      </c>
      <c r="D136" s="173" t="s">
        <v>214</v>
      </c>
      <c r="E136" s="174" t="s">
        <v>258</v>
      </c>
      <c r="F136" s="175" t="s">
        <v>259</v>
      </c>
      <c r="G136" s="176" t="s">
        <v>217</v>
      </c>
      <c r="H136" s="177">
        <v>24.785</v>
      </c>
      <c r="I136" s="178">
        <v>91.318559999999991</v>
      </c>
      <c r="J136" s="179">
        <f>ROUND(I136*H136,0)</f>
        <v>2263</v>
      </c>
      <c r="K136" s="175" t="s">
        <v>218</v>
      </c>
      <c r="L136" s="38"/>
      <c r="M136" s="180" t="s">
        <v>5</v>
      </c>
      <c r="N136" s="181" t="s">
        <v>43</v>
      </c>
      <c r="O136" s="39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V136" s="310"/>
      <c r="AR136" s="23" t="s">
        <v>86</v>
      </c>
      <c r="AT136" s="23" t="s">
        <v>214</v>
      </c>
      <c r="AU136" s="23" t="s">
        <v>80</v>
      </c>
      <c r="AY136" s="23" t="s">
        <v>212</v>
      </c>
      <c r="BE136" s="184">
        <f>IF(N136="základní",J136,0)</f>
        <v>2263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23" t="s">
        <v>11</v>
      </c>
      <c r="BK136" s="184">
        <f>ROUND(I136*H136,0)</f>
        <v>2263</v>
      </c>
      <c r="BL136" s="23" t="s">
        <v>86</v>
      </c>
      <c r="BM136" s="23" t="s">
        <v>260</v>
      </c>
    </row>
    <row r="137" spans="2:65" s="11" customFormat="1">
      <c r="B137" s="185"/>
      <c r="D137" s="186" t="s">
        <v>220</v>
      </c>
      <c r="E137" s="187" t="s">
        <v>5</v>
      </c>
      <c r="F137" s="188" t="s">
        <v>103</v>
      </c>
      <c r="H137" s="189">
        <v>42.35</v>
      </c>
      <c r="I137" s="190"/>
      <c r="L137" s="185"/>
      <c r="M137" s="191"/>
      <c r="N137" s="192"/>
      <c r="O137" s="192"/>
      <c r="P137" s="192"/>
      <c r="Q137" s="192"/>
      <c r="R137" s="192"/>
      <c r="S137" s="192"/>
      <c r="T137" s="193"/>
      <c r="V137" s="310"/>
      <c r="AT137" s="187" t="s">
        <v>220</v>
      </c>
      <c r="AU137" s="187" t="s">
        <v>80</v>
      </c>
      <c r="AV137" s="11" t="s">
        <v>80</v>
      </c>
      <c r="AW137" s="11" t="s">
        <v>36</v>
      </c>
      <c r="AX137" s="11" t="s">
        <v>72</v>
      </c>
      <c r="AY137" s="187" t="s">
        <v>212</v>
      </c>
    </row>
    <row r="138" spans="2:65" s="11" customFormat="1">
      <c r="B138" s="185"/>
      <c r="D138" s="186" t="s">
        <v>220</v>
      </c>
      <c r="E138" s="187" t="s">
        <v>5</v>
      </c>
      <c r="F138" s="188" t="s">
        <v>261</v>
      </c>
      <c r="H138" s="189">
        <v>-3.85</v>
      </c>
      <c r="I138" s="190"/>
      <c r="L138" s="185"/>
      <c r="M138" s="191"/>
      <c r="N138" s="192"/>
      <c r="O138" s="192"/>
      <c r="P138" s="192"/>
      <c r="Q138" s="192"/>
      <c r="R138" s="192"/>
      <c r="S138" s="192"/>
      <c r="T138" s="193"/>
      <c r="V138" s="310"/>
      <c r="AT138" s="187" t="s">
        <v>220</v>
      </c>
      <c r="AU138" s="187" t="s">
        <v>80</v>
      </c>
      <c r="AV138" s="11" t="s">
        <v>80</v>
      </c>
      <c r="AW138" s="11" t="s">
        <v>36</v>
      </c>
      <c r="AX138" s="11" t="s">
        <v>72</v>
      </c>
      <c r="AY138" s="187" t="s">
        <v>212</v>
      </c>
    </row>
    <row r="139" spans="2:65" s="11" customFormat="1">
      <c r="B139" s="185"/>
      <c r="D139" s="186" t="s">
        <v>220</v>
      </c>
      <c r="E139" s="187" t="s">
        <v>5</v>
      </c>
      <c r="F139" s="188" t="s">
        <v>262</v>
      </c>
      <c r="H139" s="189">
        <v>-8.3149999999999995</v>
      </c>
      <c r="I139" s="190"/>
      <c r="L139" s="185"/>
      <c r="M139" s="191"/>
      <c r="N139" s="192"/>
      <c r="O139" s="192"/>
      <c r="P139" s="192"/>
      <c r="Q139" s="192"/>
      <c r="R139" s="192"/>
      <c r="S139" s="192"/>
      <c r="T139" s="193"/>
      <c r="V139" s="310"/>
      <c r="AT139" s="187" t="s">
        <v>220</v>
      </c>
      <c r="AU139" s="187" t="s">
        <v>80</v>
      </c>
      <c r="AV139" s="11" t="s">
        <v>80</v>
      </c>
      <c r="AW139" s="11" t="s">
        <v>36</v>
      </c>
      <c r="AX139" s="11" t="s">
        <v>72</v>
      </c>
      <c r="AY139" s="187" t="s">
        <v>212</v>
      </c>
    </row>
    <row r="140" spans="2:65" s="11" customFormat="1">
      <c r="B140" s="185"/>
      <c r="D140" s="186" t="s">
        <v>220</v>
      </c>
      <c r="E140" s="187" t="s">
        <v>5</v>
      </c>
      <c r="F140" s="188" t="s">
        <v>263</v>
      </c>
      <c r="H140" s="189">
        <v>-5.4</v>
      </c>
      <c r="I140" s="190"/>
      <c r="L140" s="185"/>
      <c r="M140" s="191"/>
      <c r="N140" s="192"/>
      <c r="O140" s="192"/>
      <c r="P140" s="192"/>
      <c r="Q140" s="192"/>
      <c r="R140" s="192"/>
      <c r="S140" s="192"/>
      <c r="T140" s="193"/>
      <c r="V140" s="310"/>
      <c r="AT140" s="187" t="s">
        <v>220</v>
      </c>
      <c r="AU140" s="187" t="s">
        <v>80</v>
      </c>
      <c r="AV140" s="11" t="s">
        <v>80</v>
      </c>
      <c r="AW140" s="11" t="s">
        <v>36</v>
      </c>
      <c r="AX140" s="11" t="s">
        <v>72</v>
      </c>
      <c r="AY140" s="187" t="s">
        <v>212</v>
      </c>
    </row>
    <row r="141" spans="2:65" s="12" customFormat="1">
      <c r="B141" s="194"/>
      <c r="D141" s="186" t="s">
        <v>220</v>
      </c>
      <c r="E141" s="195" t="s">
        <v>138</v>
      </c>
      <c r="F141" s="196" t="s">
        <v>222</v>
      </c>
      <c r="H141" s="197">
        <v>24.785</v>
      </c>
      <c r="I141" s="198"/>
      <c r="L141" s="194"/>
      <c r="M141" s="199"/>
      <c r="N141" s="200"/>
      <c r="O141" s="200"/>
      <c r="P141" s="200"/>
      <c r="Q141" s="200"/>
      <c r="R141" s="200"/>
      <c r="S141" s="200"/>
      <c r="T141" s="201"/>
      <c r="V141" s="310"/>
      <c r="AT141" s="195" t="s">
        <v>220</v>
      </c>
      <c r="AU141" s="195" t="s">
        <v>80</v>
      </c>
      <c r="AV141" s="12" t="s">
        <v>83</v>
      </c>
      <c r="AW141" s="12" t="s">
        <v>36</v>
      </c>
      <c r="AX141" s="12" t="s">
        <v>11</v>
      </c>
      <c r="AY141" s="195" t="s">
        <v>212</v>
      </c>
    </row>
    <row r="142" spans="2:65" s="10" customFormat="1" ht="29.85" customHeight="1">
      <c r="B142" s="159"/>
      <c r="D142" s="160" t="s">
        <v>71</v>
      </c>
      <c r="E142" s="170" t="s">
        <v>80</v>
      </c>
      <c r="F142" s="170" t="s">
        <v>264</v>
      </c>
      <c r="I142" s="162"/>
      <c r="J142" s="171">
        <f>BK142</f>
        <v>90141</v>
      </c>
      <c r="L142" s="159"/>
      <c r="M142" s="164"/>
      <c r="N142" s="165"/>
      <c r="O142" s="165"/>
      <c r="P142" s="166">
        <f>SUM(P143:P169)</f>
        <v>0</v>
      </c>
      <c r="Q142" s="165"/>
      <c r="R142" s="166">
        <f>SUM(R143:R169)</f>
        <v>60.097705464535991</v>
      </c>
      <c r="S142" s="165"/>
      <c r="T142" s="167">
        <f>SUM(T143:T169)</f>
        <v>0</v>
      </c>
      <c r="V142" s="310"/>
      <c r="AR142" s="160" t="s">
        <v>11</v>
      </c>
      <c r="AT142" s="168" t="s">
        <v>71</v>
      </c>
      <c r="AU142" s="168" t="s">
        <v>11</v>
      </c>
      <c r="AY142" s="160" t="s">
        <v>212</v>
      </c>
      <c r="BK142" s="169">
        <f>SUM(BK143:BK169)</f>
        <v>90141</v>
      </c>
    </row>
    <row r="143" spans="2:65" s="1" customFormat="1" ht="25.5" customHeight="1">
      <c r="B143" s="172"/>
      <c r="C143" s="173" t="s">
        <v>265</v>
      </c>
      <c r="D143" s="173" t="s">
        <v>214</v>
      </c>
      <c r="E143" s="174" t="s">
        <v>266</v>
      </c>
      <c r="F143" s="175" t="s">
        <v>267</v>
      </c>
      <c r="G143" s="176" t="s">
        <v>268</v>
      </c>
      <c r="H143" s="177">
        <v>18</v>
      </c>
      <c r="I143" s="178">
        <v>163.41215999999997</v>
      </c>
      <c r="J143" s="179">
        <f>ROUND(I143*H143,0)</f>
        <v>2941</v>
      </c>
      <c r="K143" s="175" t="s">
        <v>218</v>
      </c>
      <c r="L143" s="38"/>
      <c r="M143" s="180" t="s">
        <v>5</v>
      </c>
      <c r="N143" s="181" t="s">
        <v>43</v>
      </c>
      <c r="O143" s="39"/>
      <c r="P143" s="182">
        <f>O143*H143</f>
        <v>0</v>
      </c>
      <c r="Q143" s="182">
        <v>0.22656960000000001</v>
      </c>
      <c r="R143" s="182">
        <f>Q143*H143</f>
        <v>4.0782528000000005</v>
      </c>
      <c r="S143" s="182">
        <v>0</v>
      </c>
      <c r="T143" s="183">
        <f>S143*H143</f>
        <v>0</v>
      </c>
      <c r="V143" s="310"/>
      <c r="AR143" s="23" t="s">
        <v>86</v>
      </c>
      <c r="AT143" s="23" t="s">
        <v>214</v>
      </c>
      <c r="AU143" s="23" t="s">
        <v>80</v>
      </c>
      <c r="AY143" s="23" t="s">
        <v>212</v>
      </c>
      <c r="BE143" s="184">
        <f>IF(N143="základní",J143,0)</f>
        <v>2941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23" t="s">
        <v>11</v>
      </c>
      <c r="BK143" s="184">
        <f>ROUND(I143*H143,0)</f>
        <v>2941</v>
      </c>
      <c r="BL143" s="23" t="s">
        <v>86</v>
      </c>
      <c r="BM143" s="23" t="s">
        <v>269</v>
      </c>
    </row>
    <row r="144" spans="2:65" s="11" customFormat="1">
      <c r="B144" s="185"/>
      <c r="D144" s="186" t="s">
        <v>220</v>
      </c>
      <c r="E144" s="187" t="s">
        <v>5</v>
      </c>
      <c r="F144" s="188" t="s">
        <v>270</v>
      </c>
      <c r="H144" s="189">
        <v>18</v>
      </c>
      <c r="I144" s="190"/>
      <c r="L144" s="185"/>
      <c r="M144" s="191"/>
      <c r="N144" s="192"/>
      <c r="O144" s="192"/>
      <c r="P144" s="192"/>
      <c r="Q144" s="192"/>
      <c r="R144" s="192"/>
      <c r="S144" s="192"/>
      <c r="T144" s="193"/>
      <c r="V144" s="310"/>
      <c r="AT144" s="187" t="s">
        <v>220</v>
      </c>
      <c r="AU144" s="187" t="s">
        <v>80</v>
      </c>
      <c r="AV144" s="11" t="s">
        <v>80</v>
      </c>
      <c r="AW144" s="11" t="s">
        <v>36</v>
      </c>
      <c r="AX144" s="11" t="s">
        <v>11</v>
      </c>
      <c r="AY144" s="187" t="s">
        <v>212</v>
      </c>
    </row>
    <row r="145" spans="2:65" s="1" customFormat="1" ht="25.5" customHeight="1">
      <c r="B145" s="172"/>
      <c r="C145" s="173" t="s">
        <v>271</v>
      </c>
      <c r="D145" s="173" t="s">
        <v>214</v>
      </c>
      <c r="E145" s="174" t="s">
        <v>272</v>
      </c>
      <c r="F145" s="175" t="s">
        <v>273</v>
      </c>
      <c r="G145" s="176" t="s">
        <v>217</v>
      </c>
      <c r="H145" s="177">
        <v>3.85</v>
      </c>
      <c r="I145" s="178">
        <v>1336.1347199999998</v>
      </c>
      <c r="J145" s="179">
        <f>ROUND(I145*H145,0)</f>
        <v>5144</v>
      </c>
      <c r="K145" s="175" t="s">
        <v>218</v>
      </c>
      <c r="L145" s="38"/>
      <c r="M145" s="180" t="s">
        <v>5</v>
      </c>
      <c r="N145" s="181" t="s">
        <v>43</v>
      </c>
      <c r="O145" s="39"/>
      <c r="P145" s="182">
        <f>O145*H145</f>
        <v>0</v>
      </c>
      <c r="Q145" s="182">
        <v>2.16</v>
      </c>
      <c r="R145" s="182">
        <f>Q145*H145</f>
        <v>8.3160000000000007</v>
      </c>
      <c r="S145" s="182">
        <v>0</v>
      </c>
      <c r="T145" s="183">
        <f>S145*H145</f>
        <v>0</v>
      </c>
      <c r="V145" s="310"/>
      <c r="AR145" s="23" t="s">
        <v>86</v>
      </c>
      <c r="AT145" s="23" t="s">
        <v>214</v>
      </c>
      <c r="AU145" s="23" t="s">
        <v>80</v>
      </c>
      <c r="AY145" s="23" t="s">
        <v>212</v>
      </c>
      <c r="BE145" s="184">
        <f>IF(N145="základní",J145,0)</f>
        <v>5144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23" t="s">
        <v>11</v>
      </c>
      <c r="BK145" s="184">
        <f>ROUND(I145*H145,0)</f>
        <v>5144</v>
      </c>
      <c r="BL145" s="23" t="s">
        <v>86</v>
      </c>
      <c r="BM145" s="23" t="s">
        <v>274</v>
      </c>
    </row>
    <row r="146" spans="2:65" s="11" customFormat="1">
      <c r="B146" s="185"/>
      <c r="D146" s="186" t="s">
        <v>220</v>
      </c>
      <c r="E146" s="187" t="s">
        <v>5</v>
      </c>
      <c r="F146" s="188" t="s">
        <v>275</v>
      </c>
      <c r="H146" s="189">
        <v>3.85</v>
      </c>
      <c r="I146" s="190"/>
      <c r="L146" s="185"/>
      <c r="M146" s="191"/>
      <c r="N146" s="192"/>
      <c r="O146" s="192"/>
      <c r="P146" s="192"/>
      <c r="Q146" s="192"/>
      <c r="R146" s="192"/>
      <c r="S146" s="192"/>
      <c r="T146" s="193"/>
      <c r="V146" s="310"/>
      <c r="AT146" s="187" t="s">
        <v>220</v>
      </c>
      <c r="AU146" s="187" t="s">
        <v>80</v>
      </c>
      <c r="AV146" s="11" t="s">
        <v>80</v>
      </c>
      <c r="AW146" s="11" t="s">
        <v>36</v>
      </c>
      <c r="AX146" s="11" t="s">
        <v>72</v>
      </c>
      <c r="AY146" s="187" t="s">
        <v>212</v>
      </c>
    </row>
    <row r="147" spans="2:65" s="12" customFormat="1">
      <c r="B147" s="194"/>
      <c r="D147" s="186" t="s">
        <v>220</v>
      </c>
      <c r="E147" s="195" t="s">
        <v>5</v>
      </c>
      <c r="F147" s="196" t="s">
        <v>222</v>
      </c>
      <c r="H147" s="197">
        <v>3.85</v>
      </c>
      <c r="I147" s="198"/>
      <c r="L147" s="194"/>
      <c r="M147" s="199"/>
      <c r="N147" s="200"/>
      <c r="O147" s="200"/>
      <c r="P147" s="200"/>
      <c r="Q147" s="200"/>
      <c r="R147" s="200"/>
      <c r="S147" s="200"/>
      <c r="T147" s="201"/>
      <c r="V147" s="310"/>
      <c r="AT147" s="195" t="s">
        <v>220</v>
      </c>
      <c r="AU147" s="195" t="s">
        <v>80</v>
      </c>
      <c r="AV147" s="12" t="s">
        <v>83</v>
      </c>
      <c r="AW147" s="12" t="s">
        <v>36</v>
      </c>
      <c r="AX147" s="12" t="s">
        <v>11</v>
      </c>
      <c r="AY147" s="195" t="s">
        <v>212</v>
      </c>
    </row>
    <row r="148" spans="2:65" s="1" customFormat="1" ht="16.5" customHeight="1">
      <c r="B148" s="172"/>
      <c r="C148" s="173" t="s">
        <v>276</v>
      </c>
      <c r="D148" s="173" t="s">
        <v>214</v>
      </c>
      <c r="E148" s="174" t="s">
        <v>277</v>
      </c>
      <c r="F148" s="175" t="s">
        <v>278</v>
      </c>
      <c r="G148" s="176" t="s">
        <v>217</v>
      </c>
      <c r="H148" s="177">
        <v>5.71</v>
      </c>
      <c r="I148" s="178">
        <v>2528.0822400000002</v>
      </c>
      <c r="J148" s="179">
        <f>ROUND(I148*H148,0)</f>
        <v>14435</v>
      </c>
      <c r="K148" s="175" t="s">
        <v>218</v>
      </c>
      <c r="L148" s="38"/>
      <c r="M148" s="180" t="s">
        <v>5</v>
      </c>
      <c r="N148" s="181" t="s">
        <v>43</v>
      </c>
      <c r="O148" s="39"/>
      <c r="P148" s="182">
        <f>O148*H148</f>
        <v>0</v>
      </c>
      <c r="Q148" s="182">
        <v>2.2563422040000001</v>
      </c>
      <c r="R148" s="182">
        <f>Q148*H148</f>
        <v>12.88371398484</v>
      </c>
      <c r="S148" s="182">
        <v>0</v>
      </c>
      <c r="T148" s="183">
        <f>S148*H148</f>
        <v>0</v>
      </c>
      <c r="V148" s="310"/>
      <c r="AR148" s="23" t="s">
        <v>86</v>
      </c>
      <c r="AT148" s="23" t="s">
        <v>214</v>
      </c>
      <c r="AU148" s="23" t="s">
        <v>80</v>
      </c>
      <c r="AY148" s="23" t="s">
        <v>212</v>
      </c>
      <c r="BE148" s="184">
        <f>IF(N148="základní",J148,0)</f>
        <v>14435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23" t="s">
        <v>11</v>
      </c>
      <c r="BK148" s="184">
        <f>ROUND(I148*H148,0)</f>
        <v>14435</v>
      </c>
      <c r="BL148" s="23" t="s">
        <v>86</v>
      </c>
      <c r="BM148" s="23" t="s">
        <v>279</v>
      </c>
    </row>
    <row r="149" spans="2:65" s="11" customFormat="1">
      <c r="B149" s="185"/>
      <c r="D149" s="186" t="s">
        <v>220</v>
      </c>
      <c r="E149" s="187" t="s">
        <v>5</v>
      </c>
      <c r="F149" s="188" t="s">
        <v>280</v>
      </c>
      <c r="H149" s="189">
        <v>5.71</v>
      </c>
      <c r="I149" s="190"/>
      <c r="L149" s="185"/>
      <c r="M149" s="191"/>
      <c r="N149" s="192"/>
      <c r="O149" s="192"/>
      <c r="P149" s="192"/>
      <c r="Q149" s="192"/>
      <c r="R149" s="192"/>
      <c r="S149" s="192"/>
      <c r="T149" s="193"/>
      <c r="V149" s="310"/>
      <c r="AT149" s="187" t="s">
        <v>220</v>
      </c>
      <c r="AU149" s="187" t="s">
        <v>80</v>
      </c>
      <c r="AV149" s="11" t="s">
        <v>80</v>
      </c>
      <c r="AW149" s="11" t="s">
        <v>36</v>
      </c>
      <c r="AX149" s="11" t="s">
        <v>11</v>
      </c>
      <c r="AY149" s="187" t="s">
        <v>212</v>
      </c>
    </row>
    <row r="150" spans="2:65" s="1" customFormat="1" ht="16.5" customHeight="1">
      <c r="B150" s="172"/>
      <c r="C150" s="173" t="s">
        <v>12</v>
      </c>
      <c r="D150" s="173" t="s">
        <v>214</v>
      </c>
      <c r="E150" s="174" t="s">
        <v>281</v>
      </c>
      <c r="F150" s="175" t="s">
        <v>282</v>
      </c>
      <c r="G150" s="176" t="s">
        <v>217</v>
      </c>
      <c r="H150" s="177">
        <v>8.3149999999999995</v>
      </c>
      <c r="I150" s="178">
        <v>2268.5452799999998</v>
      </c>
      <c r="J150" s="179">
        <f>ROUND(I150*H150,0)</f>
        <v>18863</v>
      </c>
      <c r="K150" s="175" t="s">
        <v>218</v>
      </c>
      <c r="L150" s="38"/>
      <c r="M150" s="180" t="s">
        <v>5</v>
      </c>
      <c r="N150" s="181" t="s">
        <v>43</v>
      </c>
      <c r="O150" s="39"/>
      <c r="P150" s="182">
        <f>O150*H150</f>
        <v>0</v>
      </c>
      <c r="Q150" s="182">
        <v>2.2563422040000001</v>
      </c>
      <c r="R150" s="182">
        <f>Q150*H150</f>
        <v>18.761485426259998</v>
      </c>
      <c r="S150" s="182">
        <v>0</v>
      </c>
      <c r="T150" s="183">
        <f>S150*H150</f>
        <v>0</v>
      </c>
      <c r="V150" s="310"/>
      <c r="AR150" s="23" t="s">
        <v>86</v>
      </c>
      <c r="AT150" s="23" t="s">
        <v>214</v>
      </c>
      <c r="AU150" s="23" t="s">
        <v>80</v>
      </c>
      <c r="AY150" s="23" t="s">
        <v>212</v>
      </c>
      <c r="BE150" s="184">
        <f>IF(N150="základní",J150,0)</f>
        <v>18863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23" t="s">
        <v>11</v>
      </c>
      <c r="BK150" s="184">
        <f>ROUND(I150*H150,0)</f>
        <v>18863</v>
      </c>
      <c r="BL150" s="23" t="s">
        <v>86</v>
      </c>
      <c r="BM150" s="23" t="s">
        <v>283</v>
      </c>
    </row>
    <row r="151" spans="2:65" s="11" customFormat="1">
      <c r="B151" s="185"/>
      <c r="D151" s="186" t="s">
        <v>220</v>
      </c>
      <c r="E151" s="187" t="s">
        <v>5</v>
      </c>
      <c r="F151" s="188" t="s">
        <v>284</v>
      </c>
      <c r="H151" s="189">
        <v>8.3149999999999995</v>
      </c>
      <c r="I151" s="190"/>
      <c r="L151" s="185"/>
      <c r="M151" s="191"/>
      <c r="N151" s="192"/>
      <c r="O151" s="192"/>
      <c r="P151" s="192"/>
      <c r="Q151" s="192"/>
      <c r="R151" s="192"/>
      <c r="S151" s="192"/>
      <c r="T151" s="193"/>
      <c r="V151" s="310"/>
      <c r="AT151" s="187" t="s">
        <v>220</v>
      </c>
      <c r="AU151" s="187" t="s">
        <v>80</v>
      </c>
      <c r="AV151" s="11" t="s">
        <v>80</v>
      </c>
      <c r="AW151" s="11" t="s">
        <v>36</v>
      </c>
      <c r="AX151" s="11" t="s">
        <v>72</v>
      </c>
      <c r="AY151" s="187" t="s">
        <v>212</v>
      </c>
    </row>
    <row r="152" spans="2:65" s="12" customFormat="1">
      <c r="B152" s="194"/>
      <c r="D152" s="186" t="s">
        <v>220</v>
      </c>
      <c r="E152" s="195" t="s">
        <v>5</v>
      </c>
      <c r="F152" s="196" t="s">
        <v>285</v>
      </c>
      <c r="H152" s="197">
        <v>8.3149999999999995</v>
      </c>
      <c r="I152" s="198"/>
      <c r="L152" s="194"/>
      <c r="M152" s="199"/>
      <c r="N152" s="200"/>
      <c r="O152" s="200"/>
      <c r="P152" s="200"/>
      <c r="Q152" s="200"/>
      <c r="R152" s="200"/>
      <c r="S152" s="200"/>
      <c r="T152" s="201"/>
      <c r="V152" s="310"/>
      <c r="AT152" s="195" t="s">
        <v>220</v>
      </c>
      <c r="AU152" s="195" t="s">
        <v>80</v>
      </c>
      <c r="AV152" s="12" t="s">
        <v>83</v>
      </c>
      <c r="AW152" s="12" t="s">
        <v>36</v>
      </c>
      <c r="AX152" s="12" t="s">
        <v>11</v>
      </c>
      <c r="AY152" s="195" t="s">
        <v>212</v>
      </c>
    </row>
    <row r="153" spans="2:65" s="1" customFormat="1" ht="16.5" customHeight="1">
      <c r="B153" s="172"/>
      <c r="C153" s="173" t="s">
        <v>286</v>
      </c>
      <c r="D153" s="173" t="s">
        <v>214</v>
      </c>
      <c r="E153" s="174" t="s">
        <v>287</v>
      </c>
      <c r="F153" s="175" t="s">
        <v>288</v>
      </c>
      <c r="G153" s="176" t="s">
        <v>289</v>
      </c>
      <c r="H153" s="177">
        <v>8.27</v>
      </c>
      <c r="I153" s="178">
        <v>489.27523199999996</v>
      </c>
      <c r="J153" s="179">
        <f>ROUND(I153*H153,0)</f>
        <v>4046</v>
      </c>
      <c r="K153" s="175" t="s">
        <v>218</v>
      </c>
      <c r="L153" s="38"/>
      <c r="M153" s="180" t="s">
        <v>5</v>
      </c>
      <c r="N153" s="181" t="s">
        <v>43</v>
      </c>
      <c r="O153" s="39"/>
      <c r="P153" s="182">
        <f>O153*H153</f>
        <v>0</v>
      </c>
      <c r="Q153" s="182">
        <v>1.0258999999999999E-3</v>
      </c>
      <c r="R153" s="182">
        <f>Q153*H153</f>
        <v>8.4841929999999992E-3</v>
      </c>
      <c r="S153" s="182">
        <v>0</v>
      </c>
      <c r="T153" s="183">
        <f>S153*H153</f>
        <v>0</v>
      </c>
      <c r="V153" s="310"/>
      <c r="AR153" s="23" t="s">
        <v>86</v>
      </c>
      <c r="AT153" s="23" t="s">
        <v>214</v>
      </c>
      <c r="AU153" s="23" t="s">
        <v>80</v>
      </c>
      <c r="AY153" s="23" t="s">
        <v>212</v>
      </c>
      <c r="BE153" s="184">
        <f>IF(N153="základní",J153,0)</f>
        <v>4046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23" t="s">
        <v>11</v>
      </c>
      <c r="BK153" s="184">
        <f>ROUND(I153*H153,0)</f>
        <v>4046</v>
      </c>
      <c r="BL153" s="23" t="s">
        <v>86</v>
      </c>
      <c r="BM153" s="23" t="s">
        <v>290</v>
      </c>
    </row>
    <row r="154" spans="2:65" s="11" customFormat="1">
      <c r="B154" s="185"/>
      <c r="D154" s="186" t="s">
        <v>220</v>
      </c>
      <c r="E154" s="187" t="s">
        <v>5</v>
      </c>
      <c r="F154" s="188" t="s">
        <v>291</v>
      </c>
      <c r="H154" s="189">
        <v>8.27</v>
      </c>
      <c r="I154" s="190"/>
      <c r="L154" s="185"/>
      <c r="M154" s="191"/>
      <c r="N154" s="192"/>
      <c r="O154" s="192"/>
      <c r="P154" s="192"/>
      <c r="Q154" s="192"/>
      <c r="R154" s="192"/>
      <c r="S154" s="192"/>
      <c r="T154" s="193"/>
      <c r="V154" s="310"/>
      <c r="AT154" s="187" t="s">
        <v>220</v>
      </c>
      <c r="AU154" s="187" t="s">
        <v>80</v>
      </c>
      <c r="AV154" s="11" t="s">
        <v>80</v>
      </c>
      <c r="AW154" s="11" t="s">
        <v>36</v>
      </c>
      <c r="AX154" s="11" t="s">
        <v>72</v>
      </c>
      <c r="AY154" s="187" t="s">
        <v>212</v>
      </c>
    </row>
    <row r="155" spans="2:65" s="12" customFormat="1">
      <c r="B155" s="194"/>
      <c r="D155" s="186" t="s">
        <v>220</v>
      </c>
      <c r="E155" s="195" t="s">
        <v>5</v>
      </c>
      <c r="F155" s="196" t="s">
        <v>285</v>
      </c>
      <c r="H155" s="197">
        <v>8.27</v>
      </c>
      <c r="I155" s="198"/>
      <c r="L155" s="194"/>
      <c r="M155" s="199"/>
      <c r="N155" s="200"/>
      <c r="O155" s="200"/>
      <c r="P155" s="200"/>
      <c r="Q155" s="200"/>
      <c r="R155" s="200"/>
      <c r="S155" s="200"/>
      <c r="T155" s="201"/>
      <c r="V155" s="310"/>
      <c r="AT155" s="195" t="s">
        <v>220</v>
      </c>
      <c r="AU155" s="195" t="s">
        <v>80</v>
      </c>
      <c r="AV155" s="12" t="s">
        <v>83</v>
      </c>
      <c r="AW155" s="12" t="s">
        <v>36</v>
      </c>
      <c r="AX155" s="12" t="s">
        <v>11</v>
      </c>
      <c r="AY155" s="195" t="s">
        <v>212</v>
      </c>
    </row>
    <row r="156" spans="2:65" s="1" customFormat="1" ht="16.5" customHeight="1">
      <c r="B156" s="172"/>
      <c r="C156" s="173" t="s">
        <v>292</v>
      </c>
      <c r="D156" s="173" t="s">
        <v>214</v>
      </c>
      <c r="E156" s="174" t="s">
        <v>293</v>
      </c>
      <c r="F156" s="175" t="s">
        <v>294</v>
      </c>
      <c r="G156" s="176" t="s">
        <v>289</v>
      </c>
      <c r="H156" s="177">
        <v>8.27</v>
      </c>
      <c r="I156" s="178">
        <v>379.69295999999997</v>
      </c>
      <c r="J156" s="179">
        <f>ROUND(I156*H156,0)</f>
        <v>3140</v>
      </c>
      <c r="K156" s="175" t="s">
        <v>218</v>
      </c>
      <c r="L156" s="38"/>
      <c r="M156" s="180" t="s">
        <v>5</v>
      </c>
      <c r="N156" s="181" t="s">
        <v>43</v>
      </c>
      <c r="O156" s="39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V156" s="310"/>
      <c r="AR156" s="23" t="s">
        <v>86</v>
      </c>
      <c r="AT156" s="23" t="s">
        <v>214</v>
      </c>
      <c r="AU156" s="23" t="s">
        <v>80</v>
      </c>
      <c r="AY156" s="23" t="s">
        <v>212</v>
      </c>
      <c r="BE156" s="184">
        <f>IF(N156="základní",J156,0)</f>
        <v>3140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23" t="s">
        <v>11</v>
      </c>
      <c r="BK156" s="184">
        <f>ROUND(I156*H156,0)</f>
        <v>3140</v>
      </c>
      <c r="BL156" s="23" t="s">
        <v>86</v>
      </c>
      <c r="BM156" s="23" t="s">
        <v>295</v>
      </c>
    </row>
    <row r="157" spans="2:65" s="1" customFormat="1" ht="25.5" customHeight="1">
      <c r="B157" s="172"/>
      <c r="C157" s="173" t="s">
        <v>296</v>
      </c>
      <c r="D157" s="173" t="s">
        <v>214</v>
      </c>
      <c r="E157" s="174" t="s">
        <v>297</v>
      </c>
      <c r="F157" s="175" t="s">
        <v>298</v>
      </c>
      <c r="G157" s="176" t="s">
        <v>289</v>
      </c>
      <c r="H157" s="177">
        <v>6.8520000000000003</v>
      </c>
      <c r="I157" s="178">
        <v>1153.4976000000001</v>
      </c>
      <c r="J157" s="179">
        <f>ROUND(I157*H157,0)</f>
        <v>7904</v>
      </c>
      <c r="K157" s="175" t="s">
        <v>218</v>
      </c>
      <c r="L157" s="38"/>
      <c r="M157" s="180" t="s">
        <v>5</v>
      </c>
      <c r="N157" s="181" t="s">
        <v>43</v>
      </c>
      <c r="O157" s="39"/>
      <c r="P157" s="182">
        <f>O157*H157</f>
        <v>0</v>
      </c>
      <c r="Q157" s="182">
        <v>0.67488603999999996</v>
      </c>
      <c r="R157" s="182">
        <f>Q157*H157</f>
        <v>4.6243191460800004</v>
      </c>
      <c r="S157" s="182">
        <v>0</v>
      </c>
      <c r="T157" s="183">
        <f>S157*H157</f>
        <v>0</v>
      </c>
      <c r="V157" s="310"/>
      <c r="AR157" s="23" t="s">
        <v>86</v>
      </c>
      <c r="AT157" s="23" t="s">
        <v>214</v>
      </c>
      <c r="AU157" s="23" t="s">
        <v>80</v>
      </c>
      <c r="AY157" s="23" t="s">
        <v>212</v>
      </c>
      <c r="BE157" s="184">
        <f>IF(N157="základní",J157,0)</f>
        <v>7904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23" t="s">
        <v>11</v>
      </c>
      <c r="BK157" s="184">
        <f>ROUND(I157*H157,0)</f>
        <v>7904</v>
      </c>
      <c r="BL157" s="23" t="s">
        <v>86</v>
      </c>
      <c r="BM157" s="23" t="s">
        <v>299</v>
      </c>
    </row>
    <row r="158" spans="2:65" s="11" customFormat="1">
      <c r="B158" s="185"/>
      <c r="D158" s="186" t="s">
        <v>220</v>
      </c>
      <c r="E158" s="187" t="s">
        <v>5</v>
      </c>
      <c r="F158" s="188" t="s">
        <v>300</v>
      </c>
      <c r="H158" s="189">
        <v>6.8520000000000003</v>
      </c>
      <c r="I158" s="190"/>
      <c r="L158" s="185"/>
      <c r="M158" s="191"/>
      <c r="N158" s="192"/>
      <c r="O158" s="192"/>
      <c r="P158" s="192"/>
      <c r="Q158" s="192"/>
      <c r="R158" s="192"/>
      <c r="S158" s="192"/>
      <c r="T158" s="193"/>
      <c r="V158" s="310"/>
      <c r="AT158" s="187" t="s">
        <v>220</v>
      </c>
      <c r="AU158" s="187" t="s">
        <v>80</v>
      </c>
      <c r="AV158" s="11" t="s">
        <v>80</v>
      </c>
      <c r="AW158" s="11" t="s">
        <v>36</v>
      </c>
      <c r="AX158" s="11" t="s">
        <v>11</v>
      </c>
      <c r="AY158" s="187" t="s">
        <v>212</v>
      </c>
    </row>
    <row r="159" spans="2:65" s="1" customFormat="1" ht="16.5" customHeight="1">
      <c r="B159" s="172"/>
      <c r="C159" s="173" t="s">
        <v>301</v>
      </c>
      <c r="D159" s="173" t="s">
        <v>214</v>
      </c>
      <c r="E159" s="174" t="s">
        <v>302</v>
      </c>
      <c r="F159" s="175" t="s">
        <v>303</v>
      </c>
      <c r="G159" s="176" t="s">
        <v>217</v>
      </c>
      <c r="H159" s="177">
        <v>4.524</v>
      </c>
      <c r="I159" s="178">
        <v>2701.1068799999998</v>
      </c>
      <c r="J159" s="179">
        <f>ROUND(I159*H159,0)</f>
        <v>12220</v>
      </c>
      <c r="K159" s="175" t="s">
        <v>218</v>
      </c>
      <c r="L159" s="38"/>
      <c r="M159" s="180" t="s">
        <v>5</v>
      </c>
      <c r="N159" s="181" t="s">
        <v>43</v>
      </c>
      <c r="O159" s="39"/>
      <c r="P159" s="182">
        <f>O159*H159</f>
        <v>0</v>
      </c>
      <c r="Q159" s="182">
        <v>2.4532922039999998</v>
      </c>
      <c r="R159" s="182">
        <f>Q159*H159</f>
        <v>11.098693930895999</v>
      </c>
      <c r="S159" s="182">
        <v>0</v>
      </c>
      <c r="T159" s="183">
        <f>S159*H159</f>
        <v>0</v>
      </c>
      <c r="V159" s="310"/>
      <c r="AR159" s="23" t="s">
        <v>86</v>
      </c>
      <c r="AT159" s="23" t="s">
        <v>214</v>
      </c>
      <c r="AU159" s="23" t="s">
        <v>80</v>
      </c>
      <c r="AY159" s="23" t="s">
        <v>212</v>
      </c>
      <c r="BE159" s="184">
        <f>IF(N159="základní",J159,0)</f>
        <v>12220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23" t="s">
        <v>11</v>
      </c>
      <c r="BK159" s="184">
        <f>ROUND(I159*H159,0)</f>
        <v>12220</v>
      </c>
      <c r="BL159" s="23" t="s">
        <v>86</v>
      </c>
      <c r="BM159" s="23" t="s">
        <v>304</v>
      </c>
    </row>
    <row r="160" spans="2:65" s="11" customFormat="1">
      <c r="B160" s="185"/>
      <c r="D160" s="186" t="s">
        <v>220</v>
      </c>
      <c r="E160" s="187" t="s">
        <v>5</v>
      </c>
      <c r="F160" s="188" t="s">
        <v>305</v>
      </c>
      <c r="H160" s="189">
        <v>1.89</v>
      </c>
      <c r="I160" s="190"/>
      <c r="L160" s="185"/>
      <c r="M160" s="191"/>
      <c r="N160" s="192"/>
      <c r="O160" s="192"/>
      <c r="P160" s="192"/>
      <c r="Q160" s="192"/>
      <c r="R160" s="192"/>
      <c r="S160" s="192"/>
      <c r="T160" s="193"/>
      <c r="V160" s="310"/>
      <c r="AT160" s="187" t="s">
        <v>220</v>
      </c>
      <c r="AU160" s="187" t="s">
        <v>80</v>
      </c>
      <c r="AV160" s="11" t="s">
        <v>80</v>
      </c>
      <c r="AW160" s="11" t="s">
        <v>36</v>
      </c>
      <c r="AX160" s="11" t="s">
        <v>72</v>
      </c>
      <c r="AY160" s="187" t="s">
        <v>212</v>
      </c>
    </row>
    <row r="161" spans="2:65" s="11" customFormat="1">
      <c r="B161" s="185"/>
      <c r="D161" s="186" t="s">
        <v>220</v>
      </c>
      <c r="E161" s="187" t="s">
        <v>5</v>
      </c>
      <c r="F161" s="188" t="s">
        <v>306</v>
      </c>
      <c r="H161" s="189">
        <v>2.6339999999999999</v>
      </c>
      <c r="I161" s="190"/>
      <c r="L161" s="185"/>
      <c r="M161" s="191"/>
      <c r="N161" s="192"/>
      <c r="O161" s="192"/>
      <c r="P161" s="192"/>
      <c r="Q161" s="192"/>
      <c r="R161" s="192"/>
      <c r="S161" s="192"/>
      <c r="T161" s="193"/>
      <c r="V161" s="310"/>
      <c r="AT161" s="187" t="s">
        <v>220</v>
      </c>
      <c r="AU161" s="187" t="s">
        <v>80</v>
      </c>
      <c r="AV161" s="11" t="s">
        <v>80</v>
      </c>
      <c r="AW161" s="11" t="s">
        <v>36</v>
      </c>
      <c r="AX161" s="11" t="s">
        <v>72</v>
      </c>
      <c r="AY161" s="187" t="s">
        <v>212</v>
      </c>
    </row>
    <row r="162" spans="2:65" s="12" customFormat="1">
      <c r="B162" s="194"/>
      <c r="D162" s="186" t="s">
        <v>220</v>
      </c>
      <c r="E162" s="195" t="s">
        <v>5</v>
      </c>
      <c r="F162" s="196" t="s">
        <v>307</v>
      </c>
      <c r="H162" s="197">
        <v>4.524</v>
      </c>
      <c r="I162" s="198"/>
      <c r="L162" s="194"/>
      <c r="M162" s="199"/>
      <c r="N162" s="200"/>
      <c r="O162" s="200"/>
      <c r="P162" s="200"/>
      <c r="Q162" s="200"/>
      <c r="R162" s="200"/>
      <c r="S162" s="200"/>
      <c r="T162" s="201"/>
      <c r="V162" s="310"/>
      <c r="AT162" s="195" t="s">
        <v>220</v>
      </c>
      <c r="AU162" s="195" t="s">
        <v>80</v>
      </c>
      <c r="AV162" s="12" t="s">
        <v>83</v>
      </c>
      <c r="AW162" s="12" t="s">
        <v>36</v>
      </c>
      <c r="AX162" s="12" t="s">
        <v>11</v>
      </c>
      <c r="AY162" s="195" t="s">
        <v>212</v>
      </c>
    </row>
    <row r="163" spans="2:65" s="1" customFormat="1" ht="16.5" customHeight="1">
      <c r="B163" s="172"/>
      <c r="C163" s="173" t="s">
        <v>308</v>
      </c>
      <c r="D163" s="173" t="s">
        <v>214</v>
      </c>
      <c r="E163" s="174" t="s">
        <v>309</v>
      </c>
      <c r="F163" s="175" t="s">
        <v>310</v>
      </c>
      <c r="G163" s="176" t="s">
        <v>289</v>
      </c>
      <c r="H163" s="177">
        <v>22.068999999999999</v>
      </c>
      <c r="I163" s="178">
        <v>376.80921599999999</v>
      </c>
      <c r="J163" s="179">
        <f>ROUND(I163*H163,0)</f>
        <v>8316</v>
      </c>
      <c r="K163" s="175" t="s">
        <v>218</v>
      </c>
      <c r="L163" s="38"/>
      <c r="M163" s="180" t="s">
        <v>5</v>
      </c>
      <c r="N163" s="181" t="s">
        <v>43</v>
      </c>
      <c r="O163" s="39"/>
      <c r="P163" s="182">
        <f>O163*H163</f>
        <v>0</v>
      </c>
      <c r="Q163" s="182">
        <v>1.0859400000000001E-3</v>
      </c>
      <c r="R163" s="182">
        <f>Q163*H163</f>
        <v>2.3965609860000001E-2</v>
      </c>
      <c r="S163" s="182">
        <v>0</v>
      </c>
      <c r="T163" s="183">
        <f>S163*H163</f>
        <v>0</v>
      </c>
      <c r="V163" s="310"/>
      <c r="AR163" s="23" t="s">
        <v>86</v>
      </c>
      <c r="AT163" s="23" t="s">
        <v>214</v>
      </c>
      <c r="AU163" s="23" t="s">
        <v>80</v>
      </c>
      <c r="AY163" s="23" t="s">
        <v>212</v>
      </c>
      <c r="BE163" s="184">
        <f>IF(N163="základní",J163,0)</f>
        <v>8316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23" t="s">
        <v>11</v>
      </c>
      <c r="BK163" s="184">
        <f>ROUND(I163*H163,0)</f>
        <v>8316</v>
      </c>
      <c r="BL163" s="23" t="s">
        <v>86</v>
      </c>
      <c r="BM163" s="23" t="s">
        <v>311</v>
      </c>
    </row>
    <row r="164" spans="2:65" s="11" customFormat="1">
      <c r="B164" s="185"/>
      <c r="D164" s="186" t="s">
        <v>220</v>
      </c>
      <c r="E164" s="187" t="s">
        <v>5</v>
      </c>
      <c r="F164" s="188" t="s">
        <v>312</v>
      </c>
      <c r="H164" s="189">
        <v>3.2549999999999999</v>
      </c>
      <c r="I164" s="190"/>
      <c r="L164" s="185"/>
      <c r="M164" s="191"/>
      <c r="N164" s="192"/>
      <c r="O164" s="192"/>
      <c r="P164" s="192"/>
      <c r="Q164" s="192"/>
      <c r="R164" s="192"/>
      <c r="S164" s="192"/>
      <c r="T164" s="193"/>
      <c r="V164" s="310"/>
      <c r="AT164" s="187" t="s">
        <v>220</v>
      </c>
      <c r="AU164" s="187" t="s">
        <v>80</v>
      </c>
      <c r="AV164" s="11" t="s">
        <v>80</v>
      </c>
      <c r="AW164" s="11" t="s">
        <v>36</v>
      </c>
      <c r="AX164" s="11" t="s">
        <v>72</v>
      </c>
      <c r="AY164" s="187" t="s">
        <v>212</v>
      </c>
    </row>
    <row r="165" spans="2:65" s="11" customFormat="1">
      <c r="B165" s="185"/>
      <c r="D165" s="186" t="s">
        <v>220</v>
      </c>
      <c r="E165" s="187" t="s">
        <v>5</v>
      </c>
      <c r="F165" s="188" t="s">
        <v>313</v>
      </c>
      <c r="H165" s="189">
        <v>18.814</v>
      </c>
      <c r="I165" s="190"/>
      <c r="L165" s="185"/>
      <c r="M165" s="191"/>
      <c r="N165" s="192"/>
      <c r="O165" s="192"/>
      <c r="P165" s="192"/>
      <c r="Q165" s="192"/>
      <c r="R165" s="192"/>
      <c r="S165" s="192"/>
      <c r="T165" s="193"/>
      <c r="V165" s="310"/>
      <c r="AT165" s="187" t="s">
        <v>220</v>
      </c>
      <c r="AU165" s="187" t="s">
        <v>80</v>
      </c>
      <c r="AV165" s="11" t="s">
        <v>80</v>
      </c>
      <c r="AW165" s="11" t="s">
        <v>36</v>
      </c>
      <c r="AX165" s="11" t="s">
        <v>72</v>
      </c>
      <c r="AY165" s="187" t="s">
        <v>212</v>
      </c>
    </row>
    <row r="166" spans="2:65" s="12" customFormat="1">
      <c r="B166" s="194"/>
      <c r="D166" s="186" t="s">
        <v>220</v>
      </c>
      <c r="E166" s="195" t="s">
        <v>5</v>
      </c>
      <c r="F166" s="196" t="s">
        <v>314</v>
      </c>
      <c r="H166" s="197">
        <v>22.068999999999999</v>
      </c>
      <c r="I166" s="198"/>
      <c r="L166" s="194"/>
      <c r="M166" s="199"/>
      <c r="N166" s="200"/>
      <c r="O166" s="200"/>
      <c r="P166" s="200"/>
      <c r="Q166" s="200"/>
      <c r="R166" s="200"/>
      <c r="S166" s="200"/>
      <c r="T166" s="201"/>
      <c r="V166" s="310"/>
      <c r="AT166" s="195" t="s">
        <v>220</v>
      </c>
      <c r="AU166" s="195" t="s">
        <v>80</v>
      </c>
      <c r="AV166" s="12" t="s">
        <v>83</v>
      </c>
      <c r="AW166" s="12" t="s">
        <v>36</v>
      </c>
      <c r="AX166" s="12" t="s">
        <v>11</v>
      </c>
      <c r="AY166" s="195" t="s">
        <v>212</v>
      </c>
    </row>
    <row r="167" spans="2:65" s="1" customFormat="1" ht="16.5" customHeight="1">
      <c r="B167" s="172"/>
      <c r="C167" s="173" t="s">
        <v>10</v>
      </c>
      <c r="D167" s="173" t="s">
        <v>214</v>
      </c>
      <c r="E167" s="174" t="s">
        <v>315</v>
      </c>
      <c r="F167" s="175" t="s">
        <v>316</v>
      </c>
      <c r="G167" s="176" t="s">
        <v>289</v>
      </c>
      <c r="H167" s="177">
        <v>22.068999999999999</v>
      </c>
      <c r="I167" s="178">
        <v>106.698528</v>
      </c>
      <c r="J167" s="179">
        <f>ROUND(I167*H167,0)</f>
        <v>2355</v>
      </c>
      <c r="K167" s="175" t="s">
        <v>218</v>
      </c>
      <c r="L167" s="38"/>
      <c r="M167" s="180" t="s">
        <v>5</v>
      </c>
      <c r="N167" s="181" t="s">
        <v>43</v>
      </c>
      <c r="O167" s="39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V167" s="310"/>
      <c r="AR167" s="23" t="s">
        <v>86</v>
      </c>
      <c r="AT167" s="23" t="s">
        <v>214</v>
      </c>
      <c r="AU167" s="23" t="s">
        <v>80</v>
      </c>
      <c r="AY167" s="23" t="s">
        <v>212</v>
      </c>
      <c r="BE167" s="184">
        <f>IF(N167="základní",J167,0)</f>
        <v>2355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23" t="s">
        <v>11</v>
      </c>
      <c r="BK167" s="184">
        <f>ROUND(I167*H167,0)</f>
        <v>2355</v>
      </c>
      <c r="BL167" s="23" t="s">
        <v>86</v>
      </c>
      <c r="BM167" s="23" t="s">
        <v>317</v>
      </c>
    </row>
    <row r="168" spans="2:65" s="1" customFormat="1" ht="16.5" customHeight="1">
      <c r="B168" s="172"/>
      <c r="C168" s="173" t="s">
        <v>318</v>
      </c>
      <c r="D168" s="173" t="s">
        <v>214</v>
      </c>
      <c r="E168" s="174" t="s">
        <v>319</v>
      </c>
      <c r="F168" s="175" t="s">
        <v>320</v>
      </c>
      <c r="G168" s="176" t="s">
        <v>247</v>
      </c>
      <c r="H168" s="177">
        <v>0.28599999999999998</v>
      </c>
      <c r="I168" s="178">
        <v>37680.921600000001</v>
      </c>
      <c r="J168" s="179">
        <f>ROUND(I168*H168,0)</f>
        <v>10777</v>
      </c>
      <c r="K168" s="175" t="s">
        <v>218</v>
      </c>
      <c r="L168" s="38"/>
      <c r="M168" s="180" t="s">
        <v>5</v>
      </c>
      <c r="N168" s="181" t="s">
        <v>43</v>
      </c>
      <c r="O168" s="39"/>
      <c r="P168" s="182">
        <f>O168*H168</f>
        <v>0</v>
      </c>
      <c r="Q168" s="182">
        <v>1.0587076</v>
      </c>
      <c r="R168" s="182">
        <f>Q168*H168</f>
        <v>0.30279037359999994</v>
      </c>
      <c r="S168" s="182">
        <v>0</v>
      </c>
      <c r="T168" s="183">
        <f>S168*H168</f>
        <v>0</v>
      </c>
      <c r="V168" s="310"/>
      <c r="AR168" s="23" t="s">
        <v>86</v>
      </c>
      <c r="AT168" s="23" t="s">
        <v>214</v>
      </c>
      <c r="AU168" s="23" t="s">
        <v>80</v>
      </c>
      <c r="AY168" s="23" t="s">
        <v>212</v>
      </c>
      <c r="BE168" s="184">
        <f>IF(N168="základní",J168,0)</f>
        <v>10777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23" t="s">
        <v>11</v>
      </c>
      <c r="BK168" s="184">
        <f>ROUND(I168*H168,0)</f>
        <v>10777</v>
      </c>
      <c r="BL168" s="23" t="s">
        <v>86</v>
      </c>
      <c r="BM168" s="23" t="s">
        <v>321</v>
      </c>
    </row>
    <row r="169" spans="2:65" s="11" customFormat="1">
      <c r="B169" s="185"/>
      <c r="D169" s="186" t="s">
        <v>220</v>
      </c>
      <c r="E169" s="187" t="s">
        <v>5</v>
      </c>
      <c r="F169" s="188" t="s">
        <v>322</v>
      </c>
      <c r="H169" s="189">
        <v>0.28599999999999998</v>
      </c>
      <c r="I169" s="190"/>
      <c r="L169" s="185"/>
      <c r="M169" s="191"/>
      <c r="N169" s="192"/>
      <c r="O169" s="192"/>
      <c r="P169" s="192"/>
      <c r="Q169" s="192"/>
      <c r="R169" s="192"/>
      <c r="S169" s="192"/>
      <c r="T169" s="193"/>
      <c r="V169" s="310"/>
      <c r="AT169" s="187" t="s">
        <v>220</v>
      </c>
      <c r="AU169" s="187" t="s">
        <v>80</v>
      </c>
      <c r="AV169" s="11" t="s">
        <v>80</v>
      </c>
      <c r="AW169" s="11" t="s">
        <v>36</v>
      </c>
      <c r="AX169" s="11" t="s">
        <v>11</v>
      </c>
      <c r="AY169" s="187" t="s">
        <v>212</v>
      </c>
    </row>
    <row r="170" spans="2:65" s="10" customFormat="1" ht="29.85" customHeight="1">
      <c r="B170" s="159"/>
      <c r="D170" s="160" t="s">
        <v>71</v>
      </c>
      <c r="E170" s="170" t="s">
        <v>83</v>
      </c>
      <c r="F170" s="170" t="s">
        <v>323</v>
      </c>
      <c r="I170" s="162"/>
      <c r="J170" s="171">
        <f>BK170</f>
        <v>247880</v>
      </c>
      <c r="L170" s="159"/>
      <c r="M170" s="164"/>
      <c r="N170" s="165"/>
      <c r="O170" s="165"/>
      <c r="P170" s="166">
        <f>SUM(P171:P197)</f>
        <v>0</v>
      </c>
      <c r="Q170" s="165"/>
      <c r="R170" s="166">
        <f>SUM(R171:R197)</f>
        <v>37.516848727999999</v>
      </c>
      <c r="S170" s="165"/>
      <c r="T170" s="167">
        <f>SUM(T171:T197)</f>
        <v>0</v>
      </c>
      <c r="V170" s="310"/>
      <c r="AR170" s="160" t="s">
        <v>11</v>
      </c>
      <c r="AT170" s="168" t="s">
        <v>71</v>
      </c>
      <c r="AU170" s="168" t="s">
        <v>11</v>
      </c>
      <c r="AY170" s="160" t="s">
        <v>212</v>
      </c>
      <c r="BK170" s="169">
        <f>SUM(BK171:BK197)</f>
        <v>247880</v>
      </c>
    </row>
    <row r="171" spans="2:65" s="1" customFormat="1" ht="16.5" customHeight="1">
      <c r="B171" s="172"/>
      <c r="C171" s="173" t="s">
        <v>324</v>
      </c>
      <c r="D171" s="173" t="s">
        <v>214</v>
      </c>
      <c r="E171" s="174" t="s">
        <v>325</v>
      </c>
      <c r="F171" s="175" t="s">
        <v>326</v>
      </c>
      <c r="G171" s="176" t="s">
        <v>289</v>
      </c>
      <c r="H171" s="177">
        <v>111.03</v>
      </c>
      <c r="I171" s="178">
        <v>1506.2756159999999</v>
      </c>
      <c r="J171" s="179">
        <f>ROUND(I171*H171,0)</f>
        <v>167242</v>
      </c>
      <c r="K171" s="175" t="s">
        <v>218</v>
      </c>
      <c r="L171" s="38"/>
      <c r="M171" s="180" t="s">
        <v>5</v>
      </c>
      <c r="N171" s="181" t="s">
        <v>43</v>
      </c>
      <c r="O171" s="39"/>
      <c r="P171" s="182">
        <f>O171*H171</f>
        <v>0</v>
      </c>
      <c r="Q171" s="182">
        <v>0.30380800000000002</v>
      </c>
      <c r="R171" s="182">
        <f>Q171*H171</f>
        <v>33.73180224</v>
      </c>
      <c r="S171" s="182">
        <v>0</v>
      </c>
      <c r="T171" s="183">
        <f>S171*H171</f>
        <v>0</v>
      </c>
      <c r="V171" s="310"/>
      <c r="AR171" s="23" t="s">
        <v>86</v>
      </c>
      <c r="AT171" s="23" t="s">
        <v>214</v>
      </c>
      <c r="AU171" s="23" t="s">
        <v>80</v>
      </c>
      <c r="AY171" s="23" t="s">
        <v>212</v>
      </c>
      <c r="BE171" s="184">
        <f>IF(N171="základní",J171,0)</f>
        <v>167242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23" t="s">
        <v>11</v>
      </c>
      <c r="BK171" s="184">
        <f>ROUND(I171*H171,0)</f>
        <v>167242</v>
      </c>
      <c r="BL171" s="23" t="s">
        <v>86</v>
      </c>
      <c r="BM171" s="23" t="s">
        <v>327</v>
      </c>
    </row>
    <row r="172" spans="2:65" s="11" customFormat="1">
      <c r="B172" s="185"/>
      <c r="D172" s="186" t="s">
        <v>220</v>
      </c>
      <c r="E172" s="187" t="s">
        <v>5</v>
      </c>
      <c r="F172" s="188" t="s">
        <v>328</v>
      </c>
      <c r="H172" s="189">
        <v>114.61499999999999</v>
      </c>
      <c r="I172" s="190"/>
      <c r="L172" s="185"/>
      <c r="M172" s="191"/>
      <c r="N172" s="192"/>
      <c r="O172" s="192"/>
      <c r="P172" s="192"/>
      <c r="Q172" s="192"/>
      <c r="R172" s="192"/>
      <c r="S172" s="192"/>
      <c r="T172" s="193"/>
      <c r="V172" s="310"/>
      <c r="AT172" s="187" t="s">
        <v>220</v>
      </c>
      <c r="AU172" s="187" t="s">
        <v>80</v>
      </c>
      <c r="AV172" s="11" t="s">
        <v>80</v>
      </c>
      <c r="AW172" s="11" t="s">
        <v>36</v>
      </c>
      <c r="AX172" s="11" t="s">
        <v>72</v>
      </c>
      <c r="AY172" s="187" t="s">
        <v>212</v>
      </c>
    </row>
    <row r="173" spans="2:65" s="11" customFormat="1">
      <c r="B173" s="185"/>
      <c r="D173" s="186" t="s">
        <v>220</v>
      </c>
      <c r="E173" s="187" t="s">
        <v>5</v>
      </c>
      <c r="F173" s="188" t="s">
        <v>329</v>
      </c>
      <c r="H173" s="189">
        <v>-11.25</v>
      </c>
      <c r="I173" s="190"/>
      <c r="L173" s="185"/>
      <c r="M173" s="191"/>
      <c r="N173" s="192"/>
      <c r="O173" s="192"/>
      <c r="P173" s="192"/>
      <c r="Q173" s="192"/>
      <c r="R173" s="192"/>
      <c r="S173" s="192"/>
      <c r="T173" s="193"/>
      <c r="V173" s="310"/>
      <c r="AT173" s="187" t="s">
        <v>220</v>
      </c>
      <c r="AU173" s="187" t="s">
        <v>80</v>
      </c>
      <c r="AV173" s="11" t="s">
        <v>80</v>
      </c>
      <c r="AW173" s="11" t="s">
        <v>36</v>
      </c>
      <c r="AX173" s="11" t="s">
        <v>72</v>
      </c>
      <c r="AY173" s="187" t="s">
        <v>212</v>
      </c>
    </row>
    <row r="174" spans="2:65" s="11" customFormat="1">
      <c r="B174" s="185"/>
      <c r="D174" s="186" t="s">
        <v>220</v>
      </c>
      <c r="E174" s="187" t="s">
        <v>5</v>
      </c>
      <c r="F174" s="188" t="s">
        <v>330</v>
      </c>
      <c r="H174" s="189">
        <v>5</v>
      </c>
      <c r="I174" s="190"/>
      <c r="L174" s="185"/>
      <c r="M174" s="191"/>
      <c r="N174" s="192"/>
      <c r="O174" s="192"/>
      <c r="P174" s="192"/>
      <c r="Q174" s="192"/>
      <c r="R174" s="192"/>
      <c r="S174" s="192"/>
      <c r="T174" s="193"/>
      <c r="V174" s="310"/>
      <c r="AT174" s="187" t="s">
        <v>220</v>
      </c>
      <c r="AU174" s="187" t="s">
        <v>80</v>
      </c>
      <c r="AV174" s="11" t="s">
        <v>80</v>
      </c>
      <c r="AW174" s="11" t="s">
        <v>36</v>
      </c>
      <c r="AX174" s="11" t="s">
        <v>72</v>
      </c>
      <c r="AY174" s="187" t="s">
        <v>212</v>
      </c>
    </row>
    <row r="175" spans="2:65" s="11" customFormat="1">
      <c r="B175" s="185"/>
      <c r="D175" s="186" t="s">
        <v>220</v>
      </c>
      <c r="E175" s="187" t="s">
        <v>5</v>
      </c>
      <c r="F175" s="188" t="s">
        <v>331</v>
      </c>
      <c r="H175" s="189">
        <v>2.665</v>
      </c>
      <c r="I175" s="190"/>
      <c r="L175" s="185"/>
      <c r="M175" s="191"/>
      <c r="N175" s="192"/>
      <c r="O175" s="192"/>
      <c r="P175" s="192"/>
      <c r="Q175" s="192"/>
      <c r="R175" s="192"/>
      <c r="S175" s="192"/>
      <c r="T175" s="193"/>
      <c r="V175" s="310"/>
      <c r="AT175" s="187" t="s">
        <v>220</v>
      </c>
      <c r="AU175" s="187" t="s">
        <v>80</v>
      </c>
      <c r="AV175" s="11" t="s">
        <v>80</v>
      </c>
      <c r="AW175" s="11" t="s">
        <v>36</v>
      </c>
      <c r="AX175" s="11" t="s">
        <v>72</v>
      </c>
      <c r="AY175" s="187" t="s">
        <v>212</v>
      </c>
    </row>
    <row r="176" spans="2:65" s="12" customFormat="1">
      <c r="B176" s="194"/>
      <c r="D176" s="186" t="s">
        <v>220</v>
      </c>
      <c r="E176" s="195" t="s">
        <v>5</v>
      </c>
      <c r="F176" s="196" t="s">
        <v>222</v>
      </c>
      <c r="H176" s="197">
        <v>111.03</v>
      </c>
      <c r="I176" s="198"/>
      <c r="L176" s="194"/>
      <c r="M176" s="199"/>
      <c r="N176" s="200"/>
      <c r="O176" s="200"/>
      <c r="P176" s="200"/>
      <c r="Q176" s="200"/>
      <c r="R176" s="200"/>
      <c r="S176" s="200"/>
      <c r="T176" s="201"/>
      <c r="V176" s="310"/>
      <c r="AT176" s="195" t="s">
        <v>220</v>
      </c>
      <c r="AU176" s="195" t="s">
        <v>80</v>
      </c>
      <c r="AV176" s="12" t="s">
        <v>83</v>
      </c>
      <c r="AW176" s="12" t="s">
        <v>36</v>
      </c>
      <c r="AX176" s="12" t="s">
        <v>11</v>
      </c>
      <c r="AY176" s="195" t="s">
        <v>212</v>
      </c>
    </row>
    <row r="177" spans="2:65" s="1" customFormat="1" ht="16.5" customHeight="1">
      <c r="B177" s="172"/>
      <c r="C177" s="173" t="s">
        <v>332</v>
      </c>
      <c r="D177" s="173" t="s">
        <v>214</v>
      </c>
      <c r="E177" s="174" t="s">
        <v>333</v>
      </c>
      <c r="F177" s="175" t="s">
        <v>334</v>
      </c>
      <c r="G177" s="176" t="s">
        <v>335</v>
      </c>
      <c r="H177" s="177">
        <v>16</v>
      </c>
      <c r="I177" s="178">
        <v>192.24959999999999</v>
      </c>
      <c r="J177" s="179">
        <f>ROUND(I177*H177,0)</f>
        <v>3076</v>
      </c>
      <c r="K177" s="175" t="s">
        <v>218</v>
      </c>
      <c r="L177" s="38"/>
      <c r="M177" s="180" t="s">
        <v>5</v>
      </c>
      <c r="N177" s="181" t="s">
        <v>43</v>
      </c>
      <c r="O177" s="39"/>
      <c r="P177" s="182">
        <f>O177*H177</f>
        <v>0</v>
      </c>
      <c r="Q177" s="182">
        <v>9.1760000000000001E-3</v>
      </c>
      <c r="R177" s="182">
        <f>Q177*H177</f>
        <v>0.146816</v>
      </c>
      <c r="S177" s="182">
        <v>0</v>
      </c>
      <c r="T177" s="183">
        <f>S177*H177</f>
        <v>0</v>
      </c>
      <c r="V177" s="310"/>
      <c r="AR177" s="23" t="s">
        <v>86</v>
      </c>
      <c r="AT177" s="23" t="s">
        <v>214</v>
      </c>
      <c r="AU177" s="23" t="s">
        <v>80</v>
      </c>
      <c r="AY177" s="23" t="s">
        <v>212</v>
      </c>
      <c r="BE177" s="184">
        <f>IF(N177="základní",J177,0)</f>
        <v>3076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23" t="s">
        <v>11</v>
      </c>
      <c r="BK177" s="184">
        <f>ROUND(I177*H177,0)</f>
        <v>3076</v>
      </c>
      <c r="BL177" s="23" t="s">
        <v>86</v>
      </c>
      <c r="BM177" s="23" t="s">
        <v>336</v>
      </c>
    </row>
    <row r="178" spans="2:65" s="11" customFormat="1">
      <c r="B178" s="185"/>
      <c r="D178" s="186" t="s">
        <v>220</v>
      </c>
      <c r="E178" s="187" t="s">
        <v>5</v>
      </c>
      <c r="F178" s="188" t="s">
        <v>337</v>
      </c>
      <c r="H178" s="189">
        <v>16</v>
      </c>
      <c r="I178" s="190"/>
      <c r="L178" s="185"/>
      <c r="M178" s="191"/>
      <c r="N178" s="192"/>
      <c r="O178" s="192"/>
      <c r="P178" s="192"/>
      <c r="Q178" s="192"/>
      <c r="R178" s="192"/>
      <c r="S178" s="192"/>
      <c r="T178" s="193"/>
      <c r="V178" s="310"/>
      <c r="AT178" s="187" t="s">
        <v>220</v>
      </c>
      <c r="AU178" s="187" t="s">
        <v>80</v>
      </c>
      <c r="AV178" s="11" t="s">
        <v>80</v>
      </c>
      <c r="AW178" s="11" t="s">
        <v>36</v>
      </c>
      <c r="AX178" s="11" t="s">
        <v>11</v>
      </c>
      <c r="AY178" s="187" t="s">
        <v>212</v>
      </c>
    </row>
    <row r="179" spans="2:65" s="1" customFormat="1" ht="16.5" customHeight="1">
      <c r="B179" s="172"/>
      <c r="C179" s="202" t="s">
        <v>338</v>
      </c>
      <c r="D179" s="202" t="s">
        <v>339</v>
      </c>
      <c r="E179" s="203" t="s">
        <v>340</v>
      </c>
      <c r="F179" s="204" t="s">
        <v>341</v>
      </c>
      <c r="G179" s="205" t="s">
        <v>335</v>
      </c>
      <c r="H179" s="206">
        <v>8</v>
      </c>
      <c r="I179" s="207">
        <v>296.06438400000002</v>
      </c>
      <c r="J179" s="208">
        <f>ROUND(I179*H179,0)</f>
        <v>2369</v>
      </c>
      <c r="K179" s="204" t="s">
        <v>218</v>
      </c>
      <c r="L179" s="209"/>
      <c r="M179" s="210" t="s">
        <v>5</v>
      </c>
      <c r="N179" s="211" t="s">
        <v>43</v>
      </c>
      <c r="O179" s="39"/>
      <c r="P179" s="182">
        <f>O179*H179</f>
        <v>0</v>
      </c>
      <c r="Q179" s="182">
        <v>7.2999999999999995E-2</v>
      </c>
      <c r="R179" s="182">
        <f>Q179*H179</f>
        <v>0.58399999999999996</v>
      </c>
      <c r="S179" s="182">
        <v>0</v>
      </c>
      <c r="T179" s="183">
        <f>S179*H179</f>
        <v>0</v>
      </c>
      <c r="V179" s="310"/>
      <c r="AR179" s="23" t="s">
        <v>244</v>
      </c>
      <c r="AT179" s="23" t="s">
        <v>339</v>
      </c>
      <c r="AU179" s="23" t="s">
        <v>80</v>
      </c>
      <c r="AY179" s="23" t="s">
        <v>212</v>
      </c>
      <c r="BE179" s="184">
        <f>IF(N179="základní",J179,0)</f>
        <v>2369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23" t="s">
        <v>11</v>
      </c>
      <c r="BK179" s="184">
        <f>ROUND(I179*H179,0)</f>
        <v>2369</v>
      </c>
      <c r="BL179" s="23" t="s">
        <v>86</v>
      </c>
      <c r="BM179" s="23" t="s">
        <v>342</v>
      </c>
    </row>
    <row r="180" spans="2:65" s="11" customFormat="1">
      <c r="B180" s="185"/>
      <c r="D180" s="186" t="s">
        <v>220</v>
      </c>
      <c r="E180" s="187" t="s">
        <v>5</v>
      </c>
      <c r="F180" s="188" t="s">
        <v>244</v>
      </c>
      <c r="H180" s="189">
        <v>8</v>
      </c>
      <c r="I180" s="190"/>
      <c r="L180" s="185"/>
      <c r="M180" s="191"/>
      <c r="N180" s="192"/>
      <c r="O180" s="192"/>
      <c r="P180" s="192"/>
      <c r="Q180" s="192"/>
      <c r="R180" s="192"/>
      <c r="S180" s="192"/>
      <c r="T180" s="193"/>
      <c r="V180" s="310"/>
      <c r="AT180" s="187" t="s">
        <v>220</v>
      </c>
      <c r="AU180" s="187" t="s">
        <v>80</v>
      </c>
      <c r="AV180" s="11" t="s">
        <v>80</v>
      </c>
      <c r="AW180" s="11" t="s">
        <v>36</v>
      </c>
      <c r="AX180" s="11" t="s">
        <v>11</v>
      </c>
      <c r="AY180" s="187" t="s">
        <v>212</v>
      </c>
    </row>
    <row r="181" spans="2:65" s="1" customFormat="1" ht="16.5" customHeight="1">
      <c r="B181" s="172"/>
      <c r="C181" s="202" t="s">
        <v>343</v>
      </c>
      <c r="D181" s="202" t="s">
        <v>339</v>
      </c>
      <c r="E181" s="203" t="s">
        <v>344</v>
      </c>
      <c r="F181" s="204" t="s">
        <v>345</v>
      </c>
      <c r="G181" s="205" t="s">
        <v>335</v>
      </c>
      <c r="H181" s="206">
        <v>8</v>
      </c>
      <c r="I181" s="207">
        <v>393.15043200000002</v>
      </c>
      <c r="J181" s="208">
        <f>ROUND(I181*H181,0)</f>
        <v>3145</v>
      </c>
      <c r="K181" s="204" t="s">
        <v>218</v>
      </c>
      <c r="L181" s="209"/>
      <c r="M181" s="210" t="s">
        <v>5</v>
      </c>
      <c r="N181" s="211" t="s">
        <v>43</v>
      </c>
      <c r="O181" s="39"/>
      <c r="P181" s="182">
        <f>O181*H181</f>
        <v>0</v>
      </c>
      <c r="Q181" s="182">
        <v>8.7999999999999995E-2</v>
      </c>
      <c r="R181" s="182">
        <f>Q181*H181</f>
        <v>0.70399999999999996</v>
      </c>
      <c r="S181" s="182">
        <v>0</v>
      </c>
      <c r="T181" s="183">
        <f>S181*H181</f>
        <v>0</v>
      </c>
      <c r="V181" s="310"/>
      <c r="AR181" s="23" t="s">
        <v>244</v>
      </c>
      <c r="AT181" s="23" t="s">
        <v>339</v>
      </c>
      <c r="AU181" s="23" t="s">
        <v>80</v>
      </c>
      <c r="AY181" s="23" t="s">
        <v>212</v>
      </c>
      <c r="BE181" s="184">
        <f>IF(N181="základní",J181,0)</f>
        <v>3145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23" t="s">
        <v>11</v>
      </c>
      <c r="BK181" s="184">
        <f>ROUND(I181*H181,0)</f>
        <v>3145</v>
      </c>
      <c r="BL181" s="23" t="s">
        <v>86</v>
      </c>
      <c r="BM181" s="23" t="s">
        <v>346</v>
      </c>
    </row>
    <row r="182" spans="2:65" s="11" customFormat="1">
      <c r="B182" s="185"/>
      <c r="D182" s="186" t="s">
        <v>220</v>
      </c>
      <c r="E182" s="187" t="s">
        <v>5</v>
      </c>
      <c r="F182" s="188" t="s">
        <v>244</v>
      </c>
      <c r="H182" s="189">
        <v>8</v>
      </c>
      <c r="I182" s="190"/>
      <c r="L182" s="185"/>
      <c r="M182" s="191"/>
      <c r="N182" s="192"/>
      <c r="O182" s="192"/>
      <c r="P182" s="192"/>
      <c r="Q182" s="192"/>
      <c r="R182" s="192"/>
      <c r="S182" s="192"/>
      <c r="T182" s="193"/>
      <c r="V182" s="310"/>
      <c r="AT182" s="187" t="s">
        <v>220</v>
      </c>
      <c r="AU182" s="187" t="s">
        <v>80</v>
      </c>
      <c r="AV182" s="11" t="s">
        <v>80</v>
      </c>
      <c r="AW182" s="11" t="s">
        <v>36</v>
      </c>
      <c r="AX182" s="11" t="s">
        <v>11</v>
      </c>
      <c r="AY182" s="187" t="s">
        <v>212</v>
      </c>
    </row>
    <row r="183" spans="2:65" s="1" customFormat="1" ht="16.5" customHeight="1">
      <c r="B183" s="172"/>
      <c r="C183" s="173" t="s">
        <v>347</v>
      </c>
      <c r="D183" s="173" t="s">
        <v>214</v>
      </c>
      <c r="E183" s="174" t="s">
        <v>348</v>
      </c>
      <c r="F183" s="175" t="s">
        <v>349</v>
      </c>
      <c r="G183" s="176" t="s">
        <v>217</v>
      </c>
      <c r="H183" s="177">
        <v>0.84599999999999997</v>
      </c>
      <c r="I183" s="178">
        <v>4344.8409600000005</v>
      </c>
      <c r="J183" s="179">
        <f>ROUND(I183*H183,0)</f>
        <v>3676</v>
      </c>
      <c r="K183" s="175" t="s">
        <v>218</v>
      </c>
      <c r="L183" s="38"/>
      <c r="M183" s="180" t="s">
        <v>5</v>
      </c>
      <c r="N183" s="181" t="s">
        <v>43</v>
      </c>
      <c r="O183" s="39"/>
      <c r="P183" s="182">
        <f>O183*H183</f>
        <v>0</v>
      </c>
      <c r="Q183" s="182">
        <v>1.920418</v>
      </c>
      <c r="R183" s="182">
        <f>Q183*H183</f>
        <v>1.6246736279999998</v>
      </c>
      <c r="S183" s="182">
        <v>0</v>
      </c>
      <c r="T183" s="183">
        <f>S183*H183</f>
        <v>0</v>
      </c>
      <c r="V183" s="310"/>
      <c r="AR183" s="23" t="s">
        <v>86</v>
      </c>
      <c r="AT183" s="23" t="s">
        <v>214</v>
      </c>
      <c r="AU183" s="23" t="s">
        <v>80</v>
      </c>
      <c r="AY183" s="23" t="s">
        <v>212</v>
      </c>
      <c r="BE183" s="184">
        <f>IF(N183="základní",J183,0)</f>
        <v>3676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23" t="s">
        <v>11</v>
      </c>
      <c r="BK183" s="184">
        <f>ROUND(I183*H183,0)</f>
        <v>3676</v>
      </c>
      <c r="BL183" s="23" t="s">
        <v>86</v>
      </c>
      <c r="BM183" s="23" t="s">
        <v>350</v>
      </c>
    </row>
    <row r="184" spans="2:65" s="11" customFormat="1">
      <c r="B184" s="185"/>
      <c r="D184" s="186" t="s">
        <v>220</v>
      </c>
      <c r="E184" s="187" t="s">
        <v>5</v>
      </c>
      <c r="F184" s="188" t="s">
        <v>351</v>
      </c>
      <c r="H184" s="189">
        <v>0.84599999999999997</v>
      </c>
      <c r="I184" s="190"/>
      <c r="L184" s="185"/>
      <c r="M184" s="191"/>
      <c r="N184" s="192"/>
      <c r="O184" s="192"/>
      <c r="P184" s="192"/>
      <c r="Q184" s="192"/>
      <c r="R184" s="192"/>
      <c r="S184" s="192"/>
      <c r="T184" s="193"/>
      <c r="V184" s="310"/>
      <c r="AT184" s="187" t="s">
        <v>220</v>
      </c>
      <c r="AU184" s="187" t="s">
        <v>80</v>
      </c>
      <c r="AV184" s="11" t="s">
        <v>80</v>
      </c>
      <c r="AW184" s="11" t="s">
        <v>36</v>
      </c>
      <c r="AX184" s="11" t="s">
        <v>72</v>
      </c>
      <c r="AY184" s="187" t="s">
        <v>212</v>
      </c>
    </row>
    <row r="185" spans="2:65" s="12" customFormat="1">
      <c r="B185" s="194"/>
      <c r="D185" s="186" t="s">
        <v>220</v>
      </c>
      <c r="E185" s="195" t="s">
        <v>5</v>
      </c>
      <c r="F185" s="196" t="s">
        <v>222</v>
      </c>
      <c r="H185" s="197">
        <v>0.84599999999999997</v>
      </c>
      <c r="I185" s="198"/>
      <c r="L185" s="194"/>
      <c r="M185" s="199"/>
      <c r="N185" s="200"/>
      <c r="O185" s="200"/>
      <c r="P185" s="200"/>
      <c r="Q185" s="200"/>
      <c r="R185" s="200"/>
      <c r="S185" s="200"/>
      <c r="T185" s="201"/>
      <c r="V185" s="310"/>
      <c r="AT185" s="195" t="s">
        <v>220</v>
      </c>
      <c r="AU185" s="195" t="s">
        <v>80</v>
      </c>
      <c r="AV185" s="12" t="s">
        <v>83</v>
      </c>
      <c r="AW185" s="12" t="s">
        <v>36</v>
      </c>
      <c r="AX185" s="12" t="s">
        <v>11</v>
      </c>
      <c r="AY185" s="195" t="s">
        <v>212</v>
      </c>
    </row>
    <row r="186" spans="2:65" s="1" customFormat="1" ht="16.5" customHeight="1">
      <c r="B186" s="172"/>
      <c r="C186" s="173" t="s">
        <v>352</v>
      </c>
      <c r="D186" s="173" t="s">
        <v>214</v>
      </c>
      <c r="E186" s="174" t="s">
        <v>353</v>
      </c>
      <c r="F186" s="175" t="s">
        <v>354</v>
      </c>
      <c r="G186" s="176" t="s">
        <v>247</v>
      </c>
      <c r="H186" s="177">
        <v>2.3E-2</v>
      </c>
      <c r="I186" s="178">
        <v>32970.806399999994</v>
      </c>
      <c r="J186" s="179">
        <f>ROUND(I186*H186,0)</f>
        <v>758</v>
      </c>
      <c r="K186" s="175" t="s">
        <v>218</v>
      </c>
      <c r="L186" s="38"/>
      <c r="M186" s="180" t="s">
        <v>5</v>
      </c>
      <c r="N186" s="181" t="s">
        <v>43</v>
      </c>
      <c r="O186" s="39"/>
      <c r="P186" s="182">
        <f>O186*H186</f>
        <v>0</v>
      </c>
      <c r="Q186" s="182">
        <v>1.0380199999999999</v>
      </c>
      <c r="R186" s="182">
        <f>Q186*H186</f>
        <v>2.3874459999999997E-2</v>
      </c>
      <c r="S186" s="182">
        <v>0</v>
      </c>
      <c r="T186" s="183">
        <f>S186*H186</f>
        <v>0</v>
      </c>
      <c r="V186" s="310"/>
      <c r="AR186" s="23" t="s">
        <v>86</v>
      </c>
      <c r="AT186" s="23" t="s">
        <v>214</v>
      </c>
      <c r="AU186" s="23" t="s">
        <v>80</v>
      </c>
      <c r="AY186" s="23" t="s">
        <v>212</v>
      </c>
      <c r="BE186" s="184">
        <f>IF(N186="základní",J186,0)</f>
        <v>758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23" t="s">
        <v>11</v>
      </c>
      <c r="BK186" s="184">
        <f>ROUND(I186*H186,0)</f>
        <v>758</v>
      </c>
      <c r="BL186" s="23" t="s">
        <v>86</v>
      </c>
      <c r="BM186" s="23" t="s">
        <v>355</v>
      </c>
    </row>
    <row r="187" spans="2:65" s="11" customFormat="1">
      <c r="B187" s="185"/>
      <c r="D187" s="186" t="s">
        <v>220</v>
      </c>
      <c r="E187" s="187" t="s">
        <v>5</v>
      </c>
      <c r="F187" s="188" t="s">
        <v>356</v>
      </c>
      <c r="H187" s="189">
        <v>2.3E-2</v>
      </c>
      <c r="I187" s="190"/>
      <c r="L187" s="185"/>
      <c r="M187" s="191"/>
      <c r="N187" s="192"/>
      <c r="O187" s="192"/>
      <c r="P187" s="192"/>
      <c r="Q187" s="192"/>
      <c r="R187" s="192"/>
      <c r="S187" s="192"/>
      <c r="T187" s="193"/>
      <c r="V187" s="310"/>
      <c r="AT187" s="187" t="s">
        <v>220</v>
      </c>
      <c r="AU187" s="187" t="s">
        <v>80</v>
      </c>
      <c r="AV187" s="11" t="s">
        <v>80</v>
      </c>
      <c r="AW187" s="11" t="s">
        <v>36</v>
      </c>
      <c r="AX187" s="11" t="s">
        <v>11</v>
      </c>
      <c r="AY187" s="187" t="s">
        <v>212</v>
      </c>
    </row>
    <row r="188" spans="2:65" s="1" customFormat="1" ht="16.5" customHeight="1">
      <c r="B188" s="172"/>
      <c r="C188" s="173" t="s">
        <v>357</v>
      </c>
      <c r="D188" s="173" t="s">
        <v>214</v>
      </c>
      <c r="E188" s="174" t="s">
        <v>358</v>
      </c>
      <c r="F188" s="175" t="s">
        <v>359</v>
      </c>
      <c r="G188" s="176" t="s">
        <v>217</v>
      </c>
      <c r="H188" s="177">
        <v>0.184</v>
      </c>
      <c r="I188" s="178">
        <v>5748.2630399999998</v>
      </c>
      <c r="J188" s="179">
        <f>ROUND(I188*H188,0)</f>
        <v>1058</v>
      </c>
      <c r="K188" s="175" t="s">
        <v>218</v>
      </c>
      <c r="L188" s="38"/>
      <c r="M188" s="180" t="s">
        <v>5</v>
      </c>
      <c r="N188" s="181" t="s">
        <v>43</v>
      </c>
      <c r="O188" s="39"/>
      <c r="P188" s="182">
        <f>O188*H188</f>
        <v>0</v>
      </c>
      <c r="Q188" s="182">
        <v>2.5960999999999999</v>
      </c>
      <c r="R188" s="182">
        <f>Q188*H188</f>
        <v>0.47768239999999995</v>
      </c>
      <c r="S188" s="182">
        <v>0</v>
      </c>
      <c r="T188" s="183">
        <f>S188*H188</f>
        <v>0</v>
      </c>
      <c r="V188" s="310"/>
      <c r="AR188" s="23" t="s">
        <v>86</v>
      </c>
      <c r="AT188" s="23" t="s">
        <v>214</v>
      </c>
      <c r="AU188" s="23" t="s">
        <v>80</v>
      </c>
      <c r="AY188" s="23" t="s">
        <v>212</v>
      </c>
      <c r="BE188" s="184">
        <f>IF(N188="základní",J188,0)</f>
        <v>1058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23" t="s">
        <v>11</v>
      </c>
      <c r="BK188" s="184">
        <f>ROUND(I188*H188,0)</f>
        <v>1058</v>
      </c>
      <c r="BL188" s="23" t="s">
        <v>86</v>
      </c>
      <c r="BM188" s="23" t="s">
        <v>360</v>
      </c>
    </row>
    <row r="189" spans="2:65" s="11" customFormat="1">
      <c r="B189" s="185"/>
      <c r="D189" s="186" t="s">
        <v>220</v>
      </c>
      <c r="E189" s="187" t="s">
        <v>5</v>
      </c>
      <c r="F189" s="188" t="s">
        <v>361</v>
      </c>
      <c r="H189" s="189">
        <v>0.184</v>
      </c>
      <c r="I189" s="190"/>
      <c r="L189" s="185"/>
      <c r="M189" s="191"/>
      <c r="N189" s="192"/>
      <c r="O189" s="192"/>
      <c r="P189" s="192"/>
      <c r="Q189" s="192"/>
      <c r="R189" s="192"/>
      <c r="S189" s="192"/>
      <c r="T189" s="193"/>
      <c r="V189" s="310"/>
      <c r="AT189" s="187" t="s">
        <v>220</v>
      </c>
      <c r="AU189" s="187" t="s">
        <v>80</v>
      </c>
      <c r="AV189" s="11" t="s">
        <v>80</v>
      </c>
      <c r="AW189" s="11" t="s">
        <v>36</v>
      </c>
      <c r="AX189" s="11" t="s">
        <v>11</v>
      </c>
      <c r="AY189" s="187" t="s">
        <v>212</v>
      </c>
    </row>
    <row r="190" spans="2:65" s="1" customFormat="1" ht="25.5" customHeight="1">
      <c r="B190" s="172"/>
      <c r="C190" s="173" t="s">
        <v>362</v>
      </c>
      <c r="D190" s="173" t="s">
        <v>214</v>
      </c>
      <c r="E190" s="174" t="s">
        <v>363</v>
      </c>
      <c r="F190" s="175" t="s">
        <v>364</v>
      </c>
      <c r="G190" s="176" t="s">
        <v>365</v>
      </c>
      <c r="H190" s="177">
        <v>224</v>
      </c>
      <c r="I190" s="178">
        <v>66.422236799999993</v>
      </c>
      <c r="J190" s="179">
        <f>ROUND(I190*H190,0)</f>
        <v>14879</v>
      </c>
      <c r="K190" s="175" t="s">
        <v>218</v>
      </c>
      <c r="L190" s="38"/>
      <c r="M190" s="180" t="s">
        <v>5</v>
      </c>
      <c r="N190" s="181" t="s">
        <v>43</v>
      </c>
      <c r="O190" s="39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V190" s="310"/>
      <c r="AR190" s="23" t="s">
        <v>86</v>
      </c>
      <c r="AT190" s="23" t="s">
        <v>214</v>
      </c>
      <c r="AU190" s="23" t="s">
        <v>80</v>
      </c>
      <c r="AY190" s="23" t="s">
        <v>212</v>
      </c>
      <c r="BE190" s="184">
        <f>IF(N190="základní",J190,0)</f>
        <v>14879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23" t="s">
        <v>11</v>
      </c>
      <c r="BK190" s="184">
        <f>ROUND(I190*H190,0)</f>
        <v>14879</v>
      </c>
      <c r="BL190" s="23" t="s">
        <v>86</v>
      </c>
      <c r="BM190" s="23" t="s">
        <v>366</v>
      </c>
    </row>
    <row r="191" spans="2:65" s="11" customFormat="1">
      <c r="B191" s="185"/>
      <c r="D191" s="186" t="s">
        <v>220</v>
      </c>
      <c r="E191" s="187" t="s">
        <v>5</v>
      </c>
      <c r="F191" s="188" t="s">
        <v>367</v>
      </c>
      <c r="H191" s="189">
        <v>196.3</v>
      </c>
      <c r="I191" s="190"/>
      <c r="L191" s="185"/>
      <c r="M191" s="191"/>
      <c r="N191" s="192"/>
      <c r="O191" s="192"/>
      <c r="P191" s="192"/>
      <c r="Q191" s="192"/>
      <c r="R191" s="192"/>
      <c r="S191" s="192"/>
      <c r="T191" s="193"/>
      <c r="V191" s="310"/>
      <c r="AT191" s="187" t="s">
        <v>220</v>
      </c>
      <c r="AU191" s="187" t="s">
        <v>80</v>
      </c>
      <c r="AV191" s="11" t="s">
        <v>80</v>
      </c>
      <c r="AW191" s="11" t="s">
        <v>36</v>
      </c>
      <c r="AX191" s="11" t="s">
        <v>72</v>
      </c>
      <c r="AY191" s="187" t="s">
        <v>212</v>
      </c>
    </row>
    <row r="192" spans="2:65" s="11" customFormat="1">
      <c r="B192" s="185"/>
      <c r="D192" s="186" t="s">
        <v>220</v>
      </c>
      <c r="E192" s="187" t="s">
        <v>5</v>
      </c>
      <c r="F192" s="188" t="s">
        <v>368</v>
      </c>
      <c r="H192" s="189">
        <v>27.7</v>
      </c>
      <c r="I192" s="190"/>
      <c r="L192" s="185"/>
      <c r="M192" s="191"/>
      <c r="N192" s="192"/>
      <c r="O192" s="192"/>
      <c r="P192" s="192"/>
      <c r="Q192" s="192"/>
      <c r="R192" s="192"/>
      <c r="S192" s="192"/>
      <c r="T192" s="193"/>
      <c r="V192" s="310"/>
      <c r="AT192" s="187" t="s">
        <v>220</v>
      </c>
      <c r="AU192" s="187" t="s">
        <v>80</v>
      </c>
      <c r="AV192" s="11" t="s">
        <v>80</v>
      </c>
      <c r="AW192" s="11" t="s">
        <v>36</v>
      </c>
      <c r="AX192" s="11" t="s">
        <v>72</v>
      </c>
      <c r="AY192" s="187" t="s">
        <v>212</v>
      </c>
    </row>
    <row r="193" spans="2:65" s="12" customFormat="1">
      <c r="B193" s="194"/>
      <c r="D193" s="186" t="s">
        <v>220</v>
      </c>
      <c r="E193" s="195" t="s">
        <v>5</v>
      </c>
      <c r="F193" s="196" t="s">
        <v>222</v>
      </c>
      <c r="H193" s="197">
        <v>224</v>
      </c>
      <c r="I193" s="198"/>
      <c r="L193" s="194"/>
      <c r="M193" s="199"/>
      <c r="N193" s="200"/>
      <c r="O193" s="200"/>
      <c r="P193" s="200"/>
      <c r="Q193" s="200"/>
      <c r="R193" s="200"/>
      <c r="S193" s="200"/>
      <c r="T193" s="201"/>
      <c r="V193" s="310"/>
      <c r="AT193" s="195" t="s">
        <v>220</v>
      </c>
      <c r="AU193" s="195" t="s">
        <v>80</v>
      </c>
      <c r="AV193" s="12" t="s">
        <v>83</v>
      </c>
      <c r="AW193" s="12" t="s">
        <v>36</v>
      </c>
      <c r="AX193" s="12" t="s">
        <v>11</v>
      </c>
      <c r="AY193" s="195" t="s">
        <v>212</v>
      </c>
    </row>
    <row r="194" spans="2:65" s="1" customFormat="1" ht="16.5" customHeight="1">
      <c r="B194" s="172"/>
      <c r="C194" s="202" t="s">
        <v>369</v>
      </c>
      <c r="D194" s="202" t="s">
        <v>339</v>
      </c>
      <c r="E194" s="203" t="s">
        <v>370</v>
      </c>
      <c r="F194" s="204" t="s">
        <v>371</v>
      </c>
      <c r="G194" s="205" t="s">
        <v>365</v>
      </c>
      <c r="H194" s="206">
        <v>224</v>
      </c>
      <c r="I194" s="207">
        <v>230.69951999999998</v>
      </c>
      <c r="J194" s="208">
        <f>ROUND(I194*H194,0)</f>
        <v>51677</v>
      </c>
      <c r="K194" s="204" t="s">
        <v>5</v>
      </c>
      <c r="L194" s="209"/>
      <c r="M194" s="210" t="s">
        <v>5</v>
      </c>
      <c r="N194" s="211" t="s">
        <v>43</v>
      </c>
      <c r="O194" s="39"/>
      <c r="P194" s="182">
        <f>O194*H194</f>
        <v>0</v>
      </c>
      <c r="Q194" s="182">
        <v>1E-3</v>
      </c>
      <c r="R194" s="182">
        <f>Q194*H194</f>
        <v>0.224</v>
      </c>
      <c r="S194" s="182">
        <v>0</v>
      </c>
      <c r="T194" s="183">
        <f>S194*H194</f>
        <v>0</v>
      </c>
      <c r="V194" s="310"/>
      <c r="AR194" s="23" t="s">
        <v>244</v>
      </c>
      <c r="AT194" s="23" t="s">
        <v>339</v>
      </c>
      <c r="AU194" s="23" t="s">
        <v>80</v>
      </c>
      <c r="AY194" s="23" t="s">
        <v>212</v>
      </c>
      <c r="BE194" s="184">
        <f>IF(N194="základní",J194,0)</f>
        <v>51677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23" t="s">
        <v>11</v>
      </c>
      <c r="BK194" s="184">
        <f>ROUND(I194*H194,0)</f>
        <v>51677</v>
      </c>
      <c r="BL194" s="23" t="s">
        <v>86</v>
      </c>
      <c r="BM194" s="23" t="s">
        <v>372</v>
      </c>
    </row>
    <row r="195" spans="2:65" s="11" customFormat="1">
      <c r="B195" s="185"/>
      <c r="D195" s="186" t="s">
        <v>220</v>
      </c>
      <c r="E195" s="187" t="s">
        <v>5</v>
      </c>
      <c r="F195" s="188" t="s">
        <v>367</v>
      </c>
      <c r="H195" s="189">
        <v>196.3</v>
      </c>
      <c r="I195" s="190"/>
      <c r="L195" s="185"/>
      <c r="M195" s="191"/>
      <c r="N195" s="192"/>
      <c r="O195" s="192"/>
      <c r="P195" s="192"/>
      <c r="Q195" s="192"/>
      <c r="R195" s="192"/>
      <c r="S195" s="192"/>
      <c r="T195" s="193"/>
      <c r="V195" s="310"/>
      <c r="AT195" s="187" t="s">
        <v>220</v>
      </c>
      <c r="AU195" s="187" t="s">
        <v>80</v>
      </c>
      <c r="AV195" s="11" t="s">
        <v>80</v>
      </c>
      <c r="AW195" s="11" t="s">
        <v>36</v>
      </c>
      <c r="AX195" s="11" t="s">
        <v>72</v>
      </c>
      <c r="AY195" s="187" t="s">
        <v>212</v>
      </c>
    </row>
    <row r="196" spans="2:65" s="11" customFormat="1">
      <c r="B196" s="185"/>
      <c r="D196" s="186" t="s">
        <v>220</v>
      </c>
      <c r="E196" s="187" t="s">
        <v>5</v>
      </c>
      <c r="F196" s="188" t="s">
        <v>368</v>
      </c>
      <c r="H196" s="189">
        <v>27.7</v>
      </c>
      <c r="I196" s="190"/>
      <c r="L196" s="185"/>
      <c r="M196" s="191"/>
      <c r="N196" s="192"/>
      <c r="O196" s="192"/>
      <c r="P196" s="192"/>
      <c r="Q196" s="192"/>
      <c r="R196" s="192"/>
      <c r="S196" s="192"/>
      <c r="T196" s="193"/>
      <c r="V196" s="310"/>
      <c r="AT196" s="187" t="s">
        <v>220</v>
      </c>
      <c r="AU196" s="187" t="s">
        <v>80</v>
      </c>
      <c r="AV196" s="11" t="s">
        <v>80</v>
      </c>
      <c r="AW196" s="11" t="s">
        <v>36</v>
      </c>
      <c r="AX196" s="11" t="s">
        <v>72</v>
      </c>
      <c r="AY196" s="187" t="s">
        <v>212</v>
      </c>
    </row>
    <row r="197" spans="2:65" s="12" customFormat="1">
      <c r="B197" s="194"/>
      <c r="D197" s="186" t="s">
        <v>220</v>
      </c>
      <c r="E197" s="195" t="s">
        <v>5</v>
      </c>
      <c r="F197" s="196" t="s">
        <v>222</v>
      </c>
      <c r="H197" s="197">
        <v>224</v>
      </c>
      <c r="I197" s="198"/>
      <c r="L197" s="194"/>
      <c r="M197" s="199"/>
      <c r="N197" s="200"/>
      <c r="O197" s="200"/>
      <c r="P197" s="200"/>
      <c r="Q197" s="200"/>
      <c r="R197" s="200"/>
      <c r="S197" s="200"/>
      <c r="T197" s="201"/>
      <c r="V197" s="310"/>
      <c r="AT197" s="195" t="s">
        <v>220</v>
      </c>
      <c r="AU197" s="195" t="s">
        <v>80</v>
      </c>
      <c r="AV197" s="12" t="s">
        <v>83</v>
      </c>
      <c r="AW197" s="12" t="s">
        <v>36</v>
      </c>
      <c r="AX197" s="12" t="s">
        <v>11</v>
      </c>
      <c r="AY197" s="195" t="s">
        <v>212</v>
      </c>
    </row>
    <row r="198" spans="2:65" s="10" customFormat="1" ht="29.85" customHeight="1">
      <c r="B198" s="159"/>
      <c r="D198" s="160" t="s">
        <v>71</v>
      </c>
      <c r="E198" s="170" t="s">
        <v>86</v>
      </c>
      <c r="F198" s="170" t="s">
        <v>373</v>
      </c>
      <c r="I198" s="162"/>
      <c r="J198" s="171">
        <f>BK198</f>
        <v>75513</v>
      </c>
      <c r="L198" s="159"/>
      <c r="M198" s="164"/>
      <c r="N198" s="165"/>
      <c r="O198" s="165"/>
      <c r="P198" s="166">
        <f>SUM(P199:P239)</f>
        <v>0</v>
      </c>
      <c r="Q198" s="165"/>
      <c r="R198" s="166">
        <f>SUM(R199:R239)</f>
        <v>19.126971803980002</v>
      </c>
      <c r="S198" s="165"/>
      <c r="T198" s="167">
        <f>SUM(T199:T239)</f>
        <v>0</v>
      </c>
      <c r="V198" s="310"/>
      <c r="AR198" s="160" t="s">
        <v>11</v>
      </c>
      <c r="AT198" s="168" t="s">
        <v>71</v>
      </c>
      <c r="AU198" s="168" t="s">
        <v>11</v>
      </c>
      <c r="AY198" s="160" t="s">
        <v>212</v>
      </c>
      <c r="BK198" s="169">
        <f>SUM(BK199:BK239)</f>
        <v>75513</v>
      </c>
    </row>
    <row r="199" spans="2:65" s="1" customFormat="1" ht="16.5" customHeight="1">
      <c r="B199" s="172"/>
      <c r="C199" s="173" t="s">
        <v>374</v>
      </c>
      <c r="D199" s="173" t="s">
        <v>214</v>
      </c>
      <c r="E199" s="174" t="s">
        <v>375</v>
      </c>
      <c r="F199" s="175" t="s">
        <v>376</v>
      </c>
      <c r="G199" s="176" t="s">
        <v>217</v>
      </c>
      <c r="H199" s="177">
        <v>0.81</v>
      </c>
      <c r="I199" s="178">
        <v>2883.7440000000001</v>
      </c>
      <c r="J199" s="179">
        <f>ROUND(I199*H199,0)</f>
        <v>2336</v>
      </c>
      <c r="K199" s="175" t="s">
        <v>218</v>
      </c>
      <c r="L199" s="38"/>
      <c r="M199" s="180" t="s">
        <v>5</v>
      </c>
      <c r="N199" s="181" t="s">
        <v>43</v>
      </c>
      <c r="O199" s="39"/>
      <c r="P199" s="182">
        <f>O199*H199</f>
        <v>0</v>
      </c>
      <c r="Q199" s="182">
        <v>2.45343</v>
      </c>
      <c r="R199" s="182">
        <f>Q199*H199</f>
        <v>1.9872783000000001</v>
      </c>
      <c r="S199" s="182">
        <v>0</v>
      </c>
      <c r="T199" s="183">
        <f>S199*H199</f>
        <v>0</v>
      </c>
      <c r="V199" s="310"/>
      <c r="AR199" s="23" t="s">
        <v>86</v>
      </c>
      <c r="AT199" s="23" t="s">
        <v>214</v>
      </c>
      <c r="AU199" s="23" t="s">
        <v>80</v>
      </c>
      <c r="AY199" s="23" t="s">
        <v>212</v>
      </c>
      <c r="BE199" s="184">
        <f>IF(N199="základní",J199,0)</f>
        <v>2336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23" t="s">
        <v>11</v>
      </c>
      <c r="BK199" s="184">
        <f>ROUND(I199*H199,0)</f>
        <v>2336</v>
      </c>
      <c r="BL199" s="23" t="s">
        <v>86</v>
      </c>
      <c r="BM199" s="23" t="s">
        <v>377</v>
      </c>
    </row>
    <row r="200" spans="2:65" s="11" customFormat="1">
      <c r="B200" s="185"/>
      <c r="D200" s="186" t="s">
        <v>220</v>
      </c>
      <c r="E200" s="187" t="s">
        <v>5</v>
      </c>
      <c r="F200" s="188" t="s">
        <v>378</v>
      </c>
      <c r="H200" s="189">
        <v>0.81</v>
      </c>
      <c r="I200" s="190"/>
      <c r="L200" s="185"/>
      <c r="M200" s="191"/>
      <c r="N200" s="192"/>
      <c r="O200" s="192"/>
      <c r="P200" s="192"/>
      <c r="Q200" s="192"/>
      <c r="R200" s="192"/>
      <c r="S200" s="192"/>
      <c r="T200" s="193"/>
      <c r="V200" s="310"/>
      <c r="AT200" s="187" t="s">
        <v>220</v>
      </c>
      <c r="AU200" s="187" t="s">
        <v>80</v>
      </c>
      <c r="AV200" s="11" t="s">
        <v>80</v>
      </c>
      <c r="AW200" s="11" t="s">
        <v>36</v>
      </c>
      <c r="AX200" s="11" t="s">
        <v>72</v>
      </c>
      <c r="AY200" s="187" t="s">
        <v>212</v>
      </c>
    </row>
    <row r="201" spans="2:65" s="12" customFormat="1">
      <c r="B201" s="194"/>
      <c r="D201" s="186" t="s">
        <v>220</v>
      </c>
      <c r="E201" s="195" t="s">
        <v>5</v>
      </c>
      <c r="F201" s="196" t="s">
        <v>222</v>
      </c>
      <c r="H201" s="197">
        <v>0.81</v>
      </c>
      <c r="I201" s="198"/>
      <c r="L201" s="194"/>
      <c r="M201" s="199"/>
      <c r="N201" s="200"/>
      <c r="O201" s="200"/>
      <c r="P201" s="200"/>
      <c r="Q201" s="200"/>
      <c r="R201" s="200"/>
      <c r="S201" s="200"/>
      <c r="T201" s="201"/>
      <c r="V201" s="310"/>
      <c r="AT201" s="195" t="s">
        <v>220</v>
      </c>
      <c r="AU201" s="195" t="s">
        <v>80</v>
      </c>
      <c r="AV201" s="12" t="s">
        <v>83</v>
      </c>
      <c r="AW201" s="12" t="s">
        <v>36</v>
      </c>
      <c r="AX201" s="12" t="s">
        <v>11</v>
      </c>
      <c r="AY201" s="195" t="s">
        <v>212</v>
      </c>
    </row>
    <row r="202" spans="2:65" s="1" customFormat="1" ht="16.5" customHeight="1">
      <c r="B202" s="172"/>
      <c r="C202" s="173" t="s">
        <v>379</v>
      </c>
      <c r="D202" s="173" t="s">
        <v>214</v>
      </c>
      <c r="E202" s="174" t="s">
        <v>380</v>
      </c>
      <c r="F202" s="175" t="s">
        <v>381</v>
      </c>
      <c r="G202" s="176" t="s">
        <v>289</v>
      </c>
      <c r="H202" s="177">
        <v>4.3650000000000002</v>
      </c>
      <c r="I202" s="178">
        <v>330.66931199999999</v>
      </c>
      <c r="J202" s="179">
        <f>ROUND(I202*H202,0)</f>
        <v>1443</v>
      </c>
      <c r="K202" s="175" t="s">
        <v>218</v>
      </c>
      <c r="L202" s="38"/>
      <c r="M202" s="180" t="s">
        <v>5</v>
      </c>
      <c r="N202" s="181" t="s">
        <v>43</v>
      </c>
      <c r="O202" s="39"/>
      <c r="P202" s="182">
        <f>O202*H202</f>
        <v>0</v>
      </c>
      <c r="Q202" s="182">
        <v>2.1526800000000001E-3</v>
      </c>
      <c r="R202" s="182">
        <f>Q202*H202</f>
        <v>9.3964482000000009E-3</v>
      </c>
      <c r="S202" s="182">
        <v>0</v>
      </c>
      <c r="T202" s="183">
        <f>S202*H202</f>
        <v>0</v>
      </c>
      <c r="V202" s="310"/>
      <c r="AR202" s="23" t="s">
        <v>86</v>
      </c>
      <c r="AT202" s="23" t="s">
        <v>214</v>
      </c>
      <c r="AU202" s="23" t="s">
        <v>80</v>
      </c>
      <c r="AY202" s="23" t="s">
        <v>212</v>
      </c>
      <c r="BE202" s="184">
        <f>IF(N202="základní",J202,0)</f>
        <v>1443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23" t="s">
        <v>11</v>
      </c>
      <c r="BK202" s="184">
        <f>ROUND(I202*H202,0)</f>
        <v>1443</v>
      </c>
      <c r="BL202" s="23" t="s">
        <v>86</v>
      </c>
      <c r="BM202" s="23" t="s">
        <v>382</v>
      </c>
    </row>
    <row r="203" spans="2:65" s="11" customFormat="1">
      <c r="B203" s="185"/>
      <c r="D203" s="186" t="s">
        <v>220</v>
      </c>
      <c r="E203" s="187" t="s">
        <v>5</v>
      </c>
      <c r="F203" s="188" t="s">
        <v>383</v>
      </c>
      <c r="H203" s="189">
        <v>2.97</v>
      </c>
      <c r="I203" s="190"/>
      <c r="L203" s="185"/>
      <c r="M203" s="191"/>
      <c r="N203" s="192"/>
      <c r="O203" s="192"/>
      <c r="P203" s="192"/>
      <c r="Q203" s="192"/>
      <c r="R203" s="192"/>
      <c r="S203" s="192"/>
      <c r="T203" s="193"/>
      <c r="V203" s="310"/>
      <c r="AT203" s="187" t="s">
        <v>220</v>
      </c>
      <c r="AU203" s="187" t="s">
        <v>80</v>
      </c>
      <c r="AV203" s="11" t="s">
        <v>80</v>
      </c>
      <c r="AW203" s="11" t="s">
        <v>36</v>
      </c>
      <c r="AX203" s="11" t="s">
        <v>72</v>
      </c>
      <c r="AY203" s="187" t="s">
        <v>212</v>
      </c>
    </row>
    <row r="204" spans="2:65" s="11" customFormat="1">
      <c r="B204" s="185"/>
      <c r="D204" s="186" t="s">
        <v>220</v>
      </c>
      <c r="E204" s="187" t="s">
        <v>5</v>
      </c>
      <c r="F204" s="188" t="s">
        <v>384</v>
      </c>
      <c r="H204" s="189">
        <v>1.395</v>
      </c>
      <c r="I204" s="190"/>
      <c r="L204" s="185"/>
      <c r="M204" s="191"/>
      <c r="N204" s="192"/>
      <c r="O204" s="192"/>
      <c r="P204" s="192"/>
      <c r="Q204" s="192"/>
      <c r="R204" s="192"/>
      <c r="S204" s="192"/>
      <c r="T204" s="193"/>
      <c r="V204" s="310"/>
      <c r="AT204" s="187" t="s">
        <v>220</v>
      </c>
      <c r="AU204" s="187" t="s">
        <v>80</v>
      </c>
      <c r="AV204" s="11" t="s">
        <v>80</v>
      </c>
      <c r="AW204" s="11" t="s">
        <v>36</v>
      </c>
      <c r="AX204" s="11" t="s">
        <v>72</v>
      </c>
      <c r="AY204" s="187" t="s">
        <v>212</v>
      </c>
    </row>
    <row r="205" spans="2:65" s="12" customFormat="1">
      <c r="B205" s="194"/>
      <c r="D205" s="186" t="s">
        <v>220</v>
      </c>
      <c r="E205" s="195" t="s">
        <v>5</v>
      </c>
      <c r="F205" s="196" t="s">
        <v>222</v>
      </c>
      <c r="H205" s="197">
        <v>4.3650000000000002</v>
      </c>
      <c r="I205" s="198"/>
      <c r="L205" s="194"/>
      <c r="M205" s="199"/>
      <c r="N205" s="200"/>
      <c r="O205" s="200"/>
      <c r="P205" s="200"/>
      <c r="Q205" s="200"/>
      <c r="R205" s="200"/>
      <c r="S205" s="200"/>
      <c r="T205" s="201"/>
      <c r="V205" s="310"/>
      <c r="AT205" s="195" t="s">
        <v>220</v>
      </c>
      <c r="AU205" s="195" t="s">
        <v>80</v>
      </c>
      <c r="AV205" s="12" t="s">
        <v>83</v>
      </c>
      <c r="AW205" s="12" t="s">
        <v>36</v>
      </c>
      <c r="AX205" s="12" t="s">
        <v>11</v>
      </c>
      <c r="AY205" s="195" t="s">
        <v>212</v>
      </c>
    </row>
    <row r="206" spans="2:65" s="1" customFormat="1" ht="16.5" customHeight="1">
      <c r="B206" s="172"/>
      <c r="C206" s="173" t="s">
        <v>128</v>
      </c>
      <c r="D206" s="173" t="s">
        <v>214</v>
      </c>
      <c r="E206" s="174" t="s">
        <v>385</v>
      </c>
      <c r="F206" s="175" t="s">
        <v>386</v>
      </c>
      <c r="G206" s="176" t="s">
        <v>289</v>
      </c>
      <c r="H206" s="177">
        <v>4.3650000000000002</v>
      </c>
      <c r="I206" s="178">
        <v>99.008544000000001</v>
      </c>
      <c r="J206" s="179">
        <f>ROUND(I206*H206,0)</f>
        <v>432</v>
      </c>
      <c r="K206" s="175" t="s">
        <v>218</v>
      </c>
      <c r="L206" s="38"/>
      <c r="M206" s="180" t="s">
        <v>5</v>
      </c>
      <c r="N206" s="181" t="s">
        <v>43</v>
      </c>
      <c r="O206" s="39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V206" s="310"/>
      <c r="AR206" s="23" t="s">
        <v>86</v>
      </c>
      <c r="AT206" s="23" t="s">
        <v>214</v>
      </c>
      <c r="AU206" s="23" t="s">
        <v>80</v>
      </c>
      <c r="AY206" s="23" t="s">
        <v>212</v>
      </c>
      <c r="BE206" s="184">
        <f>IF(N206="základní",J206,0)</f>
        <v>432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23" t="s">
        <v>11</v>
      </c>
      <c r="BK206" s="184">
        <f>ROUND(I206*H206,0)</f>
        <v>432</v>
      </c>
      <c r="BL206" s="23" t="s">
        <v>86</v>
      </c>
      <c r="BM206" s="23" t="s">
        <v>387</v>
      </c>
    </row>
    <row r="207" spans="2:65" s="1" customFormat="1" ht="16.5" customHeight="1">
      <c r="B207" s="172"/>
      <c r="C207" s="173" t="s">
        <v>388</v>
      </c>
      <c r="D207" s="173" t="s">
        <v>214</v>
      </c>
      <c r="E207" s="174" t="s">
        <v>389</v>
      </c>
      <c r="F207" s="175" t="s">
        <v>390</v>
      </c>
      <c r="G207" s="176" t="s">
        <v>289</v>
      </c>
      <c r="H207" s="177">
        <v>2.97</v>
      </c>
      <c r="I207" s="178">
        <v>548.87260800000001</v>
      </c>
      <c r="J207" s="179">
        <f>ROUND(I207*H207,0)</f>
        <v>1630</v>
      </c>
      <c r="K207" s="175" t="s">
        <v>218</v>
      </c>
      <c r="L207" s="38"/>
      <c r="M207" s="180" t="s">
        <v>5</v>
      </c>
      <c r="N207" s="181" t="s">
        <v>43</v>
      </c>
      <c r="O207" s="39"/>
      <c r="P207" s="182">
        <f>O207*H207</f>
        <v>0</v>
      </c>
      <c r="Q207" s="182">
        <v>3.1045000000000001E-3</v>
      </c>
      <c r="R207" s="182">
        <f>Q207*H207</f>
        <v>9.2203650000000012E-3</v>
      </c>
      <c r="S207" s="182">
        <v>0</v>
      </c>
      <c r="T207" s="183">
        <f>S207*H207</f>
        <v>0</v>
      </c>
      <c r="V207" s="310"/>
      <c r="AR207" s="23" t="s">
        <v>86</v>
      </c>
      <c r="AT207" s="23" t="s">
        <v>214</v>
      </c>
      <c r="AU207" s="23" t="s">
        <v>80</v>
      </c>
      <c r="AY207" s="23" t="s">
        <v>212</v>
      </c>
      <c r="BE207" s="184">
        <f>IF(N207="základní",J207,0)</f>
        <v>1630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23" t="s">
        <v>11</v>
      </c>
      <c r="BK207" s="184">
        <f>ROUND(I207*H207,0)</f>
        <v>1630</v>
      </c>
      <c r="BL207" s="23" t="s">
        <v>86</v>
      </c>
      <c r="BM207" s="23" t="s">
        <v>391</v>
      </c>
    </row>
    <row r="208" spans="2:65" s="11" customFormat="1">
      <c r="B208" s="185"/>
      <c r="D208" s="186" t="s">
        <v>220</v>
      </c>
      <c r="E208" s="187" t="s">
        <v>5</v>
      </c>
      <c r="F208" s="188" t="s">
        <v>383</v>
      </c>
      <c r="H208" s="189">
        <v>2.97</v>
      </c>
      <c r="I208" s="190"/>
      <c r="L208" s="185"/>
      <c r="M208" s="191"/>
      <c r="N208" s="192"/>
      <c r="O208" s="192"/>
      <c r="P208" s="192"/>
      <c r="Q208" s="192"/>
      <c r="R208" s="192"/>
      <c r="S208" s="192"/>
      <c r="T208" s="193"/>
      <c r="V208" s="310"/>
      <c r="AT208" s="187" t="s">
        <v>220</v>
      </c>
      <c r="AU208" s="187" t="s">
        <v>80</v>
      </c>
      <c r="AV208" s="11" t="s">
        <v>80</v>
      </c>
      <c r="AW208" s="11" t="s">
        <v>36</v>
      </c>
      <c r="AX208" s="11" t="s">
        <v>72</v>
      </c>
      <c r="AY208" s="187" t="s">
        <v>212</v>
      </c>
    </row>
    <row r="209" spans="2:65" s="12" customFormat="1">
      <c r="B209" s="194"/>
      <c r="D209" s="186" t="s">
        <v>220</v>
      </c>
      <c r="E209" s="195" t="s">
        <v>5</v>
      </c>
      <c r="F209" s="196" t="s">
        <v>222</v>
      </c>
      <c r="H209" s="197">
        <v>2.97</v>
      </c>
      <c r="I209" s="198"/>
      <c r="L209" s="194"/>
      <c r="M209" s="199"/>
      <c r="N209" s="200"/>
      <c r="O209" s="200"/>
      <c r="P209" s="200"/>
      <c r="Q209" s="200"/>
      <c r="R209" s="200"/>
      <c r="S209" s="200"/>
      <c r="T209" s="201"/>
      <c r="V209" s="310"/>
      <c r="AT209" s="195" t="s">
        <v>220</v>
      </c>
      <c r="AU209" s="195" t="s">
        <v>80</v>
      </c>
      <c r="AV209" s="12" t="s">
        <v>83</v>
      </c>
      <c r="AW209" s="12" t="s">
        <v>36</v>
      </c>
      <c r="AX209" s="12" t="s">
        <v>11</v>
      </c>
      <c r="AY209" s="195" t="s">
        <v>212</v>
      </c>
    </row>
    <row r="210" spans="2:65" s="1" customFormat="1" ht="16.5" customHeight="1">
      <c r="B210" s="172"/>
      <c r="C210" s="173" t="s">
        <v>392</v>
      </c>
      <c r="D210" s="173" t="s">
        <v>214</v>
      </c>
      <c r="E210" s="174" t="s">
        <v>393</v>
      </c>
      <c r="F210" s="175" t="s">
        <v>394</v>
      </c>
      <c r="G210" s="176" t="s">
        <v>289</v>
      </c>
      <c r="H210" s="177">
        <v>2.97</v>
      </c>
      <c r="I210" s="178">
        <v>386.421696</v>
      </c>
      <c r="J210" s="179">
        <f>ROUND(I210*H210,0)</f>
        <v>1148</v>
      </c>
      <c r="K210" s="175" t="s">
        <v>218</v>
      </c>
      <c r="L210" s="38"/>
      <c r="M210" s="180" t="s">
        <v>5</v>
      </c>
      <c r="N210" s="181" t="s">
        <v>43</v>
      </c>
      <c r="O210" s="39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V210" s="310"/>
      <c r="AR210" s="23" t="s">
        <v>86</v>
      </c>
      <c r="AT210" s="23" t="s">
        <v>214</v>
      </c>
      <c r="AU210" s="23" t="s">
        <v>80</v>
      </c>
      <c r="AY210" s="23" t="s">
        <v>212</v>
      </c>
      <c r="BE210" s="184">
        <f>IF(N210="základní",J210,0)</f>
        <v>1148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23" t="s">
        <v>11</v>
      </c>
      <c r="BK210" s="184">
        <f>ROUND(I210*H210,0)</f>
        <v>1148</v>
      </c>
      <c r="BL210" s="23" t="s">
        <v>86</v>
      </c>
      <c r="BM210" s="23" t="s">
        <v>395</v>
      </c>
    </row>
    <row r="211" spans="2:65" s="1" customFormat="1" ht="16.5" customHeight="1">
      <c r="B211" s="172"/>
      <c r="C211" s="173" t="s">
        <v>396</v>
      </c>
      <c r="D211" s="173" t="s">
        <v>214</v>
      </c>
      <c r="E211" s="174" t="s">
        <v>397</v>
      </c>
      <c r="F211" s="175" t="s">
        <v>398</v>
      </c>
      <c r="G211" s="176" t="s">
        <v>217</v>
      </c>
      <c r="H211" s="177">
        <v>6.2910000000000004</v>
      </c>
      <c r="I211" s="178">
        <v>2922.1939199999997</v>
      </c>
      <c r="J211" s="179">
        <f>ROUND(I211*H211,0)</f>
        <v>18384</v>
      </c>
      <c r="K211" s="175" t="s">
        <v>218</v>
      </c>
      <c r="L211" s="38"/>
      <c r="M211" s="180" t="s">
        <v>5</v>
      </c>
      <c r="N211" s="181" t="s">
        <v>43</v>
      </c>
      <c r="O211" s="39"/>
      <c r="P211" s="182">
        <f>O211*H211</f>
        <v>0</v>
      </c>
      <c r="Q211" s="182">
        <v>2.453395</v>
      </c>
      <c r="R211" s="182">
        <f>Q211*H211</f>
        <v>15.434307945</v>
      </c>
      <c r="S211" s="182">
        <v>0</v>
      </c>
      <c r="T211" s="183">
        <f>S211*H211</f>
        <v>0</v>
      </c>
      <c r="V211" s="310"/>
      <c r="AR211" s="23" t="s">
        <v>86</v>
      </c>
      <c r="AT211" s="23" t="s">
        <v>214</v>
      </c>
      <c r="AU211" s="23" t="s">
        <v>80</v>
      </c>
      <c r="AY211" s="23" t="s">
        <v>212</v>
      </c>
      <c r="BE211" s="184">
        <f>IF(N211="základní",J211,0)</f>
        <v>18384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23" t="s">
        <v>11</v>
      </c>
      <c r="BK211" s="184">
        <f>ROUND(I211*H211,0)</f>
        <v>18384</v>
      </c>
      <c r="BL211" s="23" t="s">
        <v>86</v>
      </c>
      <c r="BM211" s="23" t="s">
        <v>399</v>
      </c>
    </row>
    <row r="212" spans="2:65" s="11" customFormat="1">
      <c r="B212" s="185"/>
      <c r="D212" s="186" t="s">
        <v>220</v>
      </c>
      <c r="E212" s="187" t="s">
        <v>5</v>
      </c>
      <c r="F212" s="188" t="s">
        <v>400</v>
      </c>
      <c r="H212" s="189">
        <v>0.66</v>
      </c>
      <c r="I212" s="190"/>
      <c r="L212" s="185"/>
      <c r="M212" s="191"/>
      <c r="N212" s="192"/>
      <c r="O212" s="192"/>
      <c r="P212" s="192"/>
      <c r="Q212" s="192"/>
      <c r="R212" s="192"/>
      <c r="S212" s="192"/>
      <c r="T212" s="193"/>
      <c r="V212" s="310"/>
      <c r="AT212" s="187" t="s">
        <v>220</v>
      </c>
      <c r="AU212" s="187" t="s">
        <v>80</v>
      </c>
      <c r="AV212" s="11" t="s">
        <v>80</v>
      </c>
      <c r="AW212" s="11" t="s">
        <v>36</v>
      </c>
      <c r="AX212" s="11" t="s">
        <v>72</v>
      </c>
      <c r="AY212" s="187" t="s">
        <v>212</v>
      </c>
    </row>
    <row r="213" spans="2:65" s="11" customFormat="1">
      <c r="B213" s="185"/>
      <c r="D213" s="186" t="s">
        <v>220</v>
      </c>
      <c r="E213" s="187" t="s">
        <v>5</v>
      </c>
      <c r="F213" s="188" t="s">
        <v>401</v>
      </c>
      <c r="H213" s="189">
        <v>0.50700000000000001</v>
      </c>
      <c r="I213" s="190"/>
      <c r="L213" s="185"/>
      <c r="M213" s="191"/>
      <c r="N213" s="192"/>
      <c r="O213" s="192"/>
      <c r="P213" s="192"/>
      <c r="Q213" s="192"/>
      <c r="R213" s="192"/>
      <c r="S213" s="192"/>
      <c r="T213" s="193"/>
      <c r="V213" s="310"/>
      <c r="AT213" s="187" t="s">
        <v>220</v>
      </c>
      <c r="AU213" s="187" t="s">
        <v>80</v>
      </c>
      <c r="AV213" s="11" t="s">
        <v>80</v>
      </c>
      <c r="AW213" s="11" t="s">
        <v>36</v>
      </c>
      <c r="AX213" s="11" t="s">
        <v>72</v>
      </c>
      <c r="AY213" s="187" t="s">
        <v>212</v>
      </c>
    </row>
    <row r="214" spans="2:65" s="11" customFormat="1">
      <c r="B214" s="185"/>
      <c r="D214" s="186" t="s">
        <v>220</v>
      </c>
      <c r="E214" s="187" t="s">
        <v>5</v>
      </c>
      <c r="F214" s="188" t="s">
        <v>402</v>
      </c>
      <c r="H214" s="189">
        <v>0.85099999999999998</v>
      </c>
      <c r="I214" s="190"/>
      <c r="L214" s="185"/>
      <c r="M214" s="191"/>
      <c r="N214" s="192"/>
      <c r="O214" s="192"/>
      <c r="P214" s="192"/>
      <c r="Q214" s="192"/>
      <c r="R214" s="192"/>
      <c r="S214" s="192"/>
      <c r="T214" s="193"/>
      <c r="V214" s="310"/>
      <c r="AT214" s="187" t="s">
        <v>220</v>
      </c>
      <c r="AU214" s="187" t="s">
        <v>80</v>
      </c>
      <c r="AV214" s="11" t="s">
        <v>80</v>
      </c>
      <c r="AW214" s="11" t="s">
        <v>36</v>
      </c>
      <c r="AX214" s="11" t="s">
        <v>72</v>
      </c>
      <c r="AY214" s="187" t="s">
        <v>212</v>
      </c>
    </row>
    <row r="215" spans="2:65" s="11" customFormat="1">
      <c r="B215" s="185"/>
      <c r="D215" s="186" t="s">
        <v>220</v>
      </c>
      <c r="E215" s="187" t="s">
        <v>5</v>
      </c>
      <c r="F215" s="188" t="s">
        <v>403</v>
      </c>
      <c r="H215" s="189">
        <v>0.57799999999999996</v>
      </c>
      <c r="I215" s="190"/>
      <c r="L215" s="185"/>
      <c r="M215" s="191"/>
      <c r="N215" s="192"/>
      <c r="O215" s="192"/>
      <c r="P215" s="192"/>
      <c r="Q215" s="192"/>
      <c r="R215" s="192"/>
      <c r="S215" s="192"/>
      <c r="T215" s="193"/>
      <c r="V215" s="310"/>
      <c r="AT215" s="187" t="s">
        <v>220</v>
      </c>
      <c r="AU215" s="187" t="s">
        <v>80</v>
      </c>
      <c r="AV215" s="11" t="s">
        <v>80</v>
      </c>
      <c r="AW215" s="11" t="s">
        <v>36</v>
      </c>
      <c r="AX215" s="11" t="s">
        <v>72</v>
      </c>
      <c r="AY215" s="187" t="s">
        <v>212</v>
      </c>
    </row>
    <row r="216" spans="2:65" s="11" customFormat="1">
      <c r="B216" s="185"/>
      <c r="D216" s="186" t="s">
        <v>220</v>
      </c>
      <c r="E216" s="187" t="s">
        <v>5</v>
      </c>
      <c r="F216" s="188" t="s">
        <v>404</v>
      </c>
      <c r="H216" s="189">
        <v>0.46800000000000003</v>
      </c>
      <c r="I216" s="190"/>
      <c r="L216" s="185"/>
      <c r="M216" s="191"/>
      <c r="N216" s="192"/>
      <c r="O216" s="192"/>
      <c r="P216" s="192"/>
      <c r="Q216" s="192"/>
      <c r="R216" s="192"/>
      <c r="S216" s="192"/>
      <c r="T216" s="193"/>
      <c r="V216" s="310"/>
      <c r="AT216" s="187" t="s">
        <v>220</v>
      </c>
      <c r="AU216" s="187" t="s">
        <v>80</v>
      </c>
      <c r="AV216" s="11" t="s">
        <v>80</v>
      </c>
      <c r="AW216" s="11" t="s">
        <v>36</v>
      </c>
      <c r="AX216" s="11" t="s">
        <v>72</v>
      </c>
      <c r="AY216" s="187" t="s">
        <v>212</v>
      </c>
    </row>
    <row r="217" spans="2:65" s="11" customFormat="1">
      <c r="B217" s="185"/>
      <c r="D217" s="186" t="s">
        <v>220</v>
      </c>
      <c r="E217" s="187" t="s">
        <v>5</v>
      </c>
      <c r="F217" s="188" t="s">
        <v>405</v>
      </c>
      <c r="H217" s="189">
        <v>0.60799999999999998</v>
      </c>
      <c r="I217" s="190"/>
      <c r="L217" s="185"/>
      <c r="M217" s="191"/>
      <c r="N217" s="192"/>
      <c r="O217" s="192"/>
      <c r="P217" s="192"/>
      <c r="Q217" s="192"/>
      <c r="R217" s="192"/>
      <c r="S217" s="192"/>
      <c r="T217" s="193"/>
      <c r="V217" s="310"/>
      <c r="AT217" s="187" t="s">
        <v>220</v>
      </c>
      <c r="AU217" s="187" t="s">
        <v>80</v>
      </c>
      <c r="AV217" s="11" t="s">
        <v>80</v>
      </c>
      <c r="AW217" s="11" t="s">
        <v>36</v>
      </c>
      <c r="AX217" s="11" t="s">
        <v>72</v>
      </c>
      <c r="AY217" s="187" t="s">
        <v>212</v>
      </c>
    </row>
    <row r="218" spans="2:65" s="11" customFormat="1">
      <c r="B218" s="185"/>
      <c r="D218" s="186" t="s">
        <v>220</v>
      </c>
      <c r="E218" s="187" t="s">
        <v>5</v>
      </c>
      <c r="F218" s="188" t="s">
        <v>406</v>
      </c>
      <c r="H218" s="189">
        <v>1.819</v>
      </c>
      <c r="I218" s="190"/>
      <c r="L218" s="185"/>
      <c r="M218" s="191"/>
      <c r="N218" s="192"/>
      <c r="O218" s="192"/>
      <c r="P218" s="192"/>
      <c r="Q218" s="192"/>
      <c r="R218" s="192"/>
      <c r="S218" s="192"/>
      <c r="T218" s="193"/>
      <c r="V218" s="310"/>
      <c r="AT218" s="187" t="s">
        <v>220</v>
      </c>
      <c r="AU218" s="187" t="s">
        <v>80</v>
      </c>
      <c r="AV218" s="11" t="s">
        <v>80</v>
      </c>
      <c r="AW218" s="11" t="s">
        <v>36</v>
      </c>
      <c r="AX218" s="11" t="s">
        <v>72</v>
      </c>
      <c r="AY218" s="187" t="s">
        <v>212</v>
      </c>
    </row>
    <row r="219" spans="2:65" s="11" customFormat="1">
      <c r="B219" s="185"/>
      <c r="D219" s="186" t="s">
        <v>220</v>
      </c>
      <c r="E219" s="187" t="s">
        <v>5</v>
      </c>
      <c r="F219" s="188" t="s">
        <v>407</v>
      </c>
      <c r="H219" s="189">
        <v>0.57599999999999996</v>
      </c>
      <c r="I219" s="190"/>
      <c r="L219" s="185"/>
      <c r="M219" s="191"/>
      <c r="N219" s="192"/>
      <c r="O219" s="192"/>
      <c r="P219" s="192"/>
      <c r="Q219" s="192"/>
      <c r="R219" s="192"/>
      <c r="S219" s="192"/>
      <c r="T219" s="193"/>
      <c r="V219" s="310"/>
      <c r="AT219" s="187" t="s">
        <v>220</v>
      </c>
      <c r="AU219" s="187" t="s">
        <v>80</v>
      </c>
      <c r="AV219" s="11" t="s">
        <v>80</v>
      </c>
      <c r="AW219" s="11" t="s">
        <v>36</v>
      </c>
      <c r="AX219" s="11" t="s">
        <v>72</v>
      </c>
      <c r="AY219" s="187" t="s">
        <v>212</v>
      </c>
    </row>
    <row r="220" spans="2:65" s="11" customFormat="1">
      <c r="B220" s="185"/>
      <c r="D220" s="186" t="s">
        <v>220</v>
      </c>
      <c r="E220" s="187" t="s">
        <v>5</v>
      </c>
      <c r="F220" s="188" t="s">
        <v>408</v>
      </c>
      <c r="H220" s="189">
        <v>0.224</v>
      </c>
      <c r="I220" s="190"/>
      <c r="L220" s="185"/>
      <c r="M220" s="191"/>
      <c r="N220" s="192"/>
      <c r="O220" s="192"/>
      <c r="P220" s="192"/>
      <c r="Q220" s="192"/>
      <c r="R220" s="192"/>
      <c r="S220" s="192"/>
      <c r="T220" s="193"/>
      <c r="V220" s="310"/>
      <c r="AT220" s="187" t="s">
        <v>220</v>
      </c>
      <c r="AU220" s="187" t="s">
        <v>80</v>
      </c>
      <c r="AV220" s="11" t="s">
        <v>80</v>
      </c>
      <c r="AW220" s="11" t="s">
        <v>36</v>
      </c>
      <c r="AX220" s="11" t="s">
        <v>72</v>
      </c>
      <c r="AY220" s="187" t="s">
        <v>212</v>
      </c>
    </row>
    <row r="221" spans="2:65" s="12" customFormat="1">
      <c r="B221" s="194"/>
      <c r="D221" s="186" t="s">
        <v>220</v>
      </c>
      <c r="E221" s="195" t="s">
        <v>5</v>
      </c>
      <c r="F221" s="196" t="s">
        <v>222</v>
      </c>
      <c r="H221" s="197">
        <v>6.2910000000000004</v>
      </c>
      <c r="I221" s="198"/>
      <c r="L221" s="194"/>
      <c r="M221" s="199"/>
      <c r="N221" s="200"/>
      <c r="O221" s="200"/>
      <c r="P221" s="200"/>
      <c r="Q221" s="200"/>
      <c r="R221" s="200"/>
      <c r="S221" s="200"/>
      <c r="T221" s="201"/>
      <c r="V221" s="310"/>
      <c r="AT221" s="195" t="s">
        <v>220</v>
      </c>
      <c r="AU221" s="195" t="s">
        <v>80</v>
      </c>
      <c r="AV221" s="12" t="s">
        <v>83</v>
      </c>
      <c r="AW221" s="12" t="s">
        <v>36</v>
      </c>
      <c r="AX221" s="12" t="s">
        <v>11</v>
      </c>
      <c r="AY221" s="195" t="s">
        <v>212</v>
      </c>
    </row>
    <row r="222" spans="2:65" s="1" customFormat="1" ht="16.5" customHeight="1">
      <c r="B222" s="172"/>
      <c r="C222" s="173" t="s">
        <v>409</v>
      </c>
      <c r="D222" s="173" t="s">
        <v>214</v>
      </c>
      <c r="E222" s="174" t="s">
        <v>410</v>
      </c>
      <c r="F222" s="175" t="s">
        <v>411</v>
      </c>
      <c r="G222" s="176" t="s">
        <v>289</v>
      </c>
      <c r="H222" s="177">
        <v>44.594999999999999</v>
      </c>
      <c r="I222" s="178">
        <v>292.21939199999997</v>
      </c>
      <c r="J222" s="179">
        <f>ROUND(I222*H222,0)</f>
        <v>13032</v>
      </c>
      <c r="K222" s="175" t="s">
        <v>218</v>
      </c>
      <c r="L222" s="38"/>
      <c r="M222" s="180" t="s">
        <v>5</v>
      </c>
      <c r="N222" s="181" t="s">
        <v>43</v>
      </c>
      <c r="O222" s="39"/>
      <c r="P222" s="182">
        <f>O222*H222</f>
        <v>0</v>
      </c>
      <c r="Q222" s="182">
        <v>5.1946400000000004E-3</v>
      </c>
      <c r="R222" s="182">
        <f>Q222*H222</f>
        <v>0.2316549708</v>
      </c>
      <c r="S222" s="182">
        <v>0</v>
      </c>
      <c r="T222" s="183">
        <f>S222*H222</f>
        <v>0</v>
      </c>
      <c r="V222" s="310"/>
      <c r="AR222" s="23" t="s">
        <v>86</v>
      </c>
      <c r="AT222" s="23" t="s">
        <v>214</v>
      </c>
      <c r="AU222" s="23" t="s">
        <v>80</v>
      </c>
      <c r="AY222" s="23" t="s">
        <v>212</v>
      </c>
      <c r="BE222" s="184">
        <f>IF(N222="základní",J222,0)</f>
        <v>13032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23" t="s">
        <v>11</v>
      </c>
      <c r="BK222" s="184">
        <f>ROUND(I222*H222,0)</f>
        <v>13032</v>
      </c>
      <c r="BL222" s="23" t="s">
        <v>86</v>
      </c>
      <c r="BM222" s="23" t="s">
        <v>412</v>
      </c>
    </row>
    <row r="223" spans="2:65" s="11" customFormat="1">
      <c r="B223" s="185"/>
      <c r="D223" s="186" t="s">
        <v>220</v>
      </c>
      <c r="E223" s="187" t="s">
        <v>5</v>
      </c>
      <c r="F223" s="188" t="s">
        <v>413</v>
      </c>
      <c r="H223" s="189">
        <v>4.4000000000000004</v>
      </c>
      <c r="I223" s="190"/>
      <c r="L223" s="185"/>
      <c r="M223" s="191"/>
      <c r="N223" s="192"/>
      <c r="O223" s="192"/>
      <c r="P223" s="192"/>
      <c r="Q223" s="192"/>
      <c r="R223" s="192"/>
      <c r="S223" s="192"/>
      <c r="T223" s="193"/>
      <c r="V223" s="310"/>
      <c r="AT223" s="187" t="s">
        <v>220</v>
      </c>
      <c r="AU223" s="187" t="s">
        <v>80</v>
      </c>
      <c r="AV223" s="11" t="s">
        <v>80</v>
      </c>
      <c r="AW223" s="11" t="s">
        <v>36</v>
      </c>
      <c r="AX223" s="11" t="s">
        <v>72</v>
      </c>
      <c r="AY223" s="187" t="s">
        <v>212</v>
      </c>
    </row>
    <row r="224" spans="2:65" s="11" customFormat="1">
      <c r="B224" s="185"/>
      <c r="D224" s="186" t="s">
        <v>220</v>
      </c>
      <c r="E224" s="187" t="s">
        <v>5</v>
      </c>
      <c r="F224" s="188" t="s">
        <v>414</v>
      </c>
      <c r="H224" s="189">
        <v>3.38</v>
      </c>
      <c r="I224" s="190"/>
      <c r="L224" s="185"/>
      <c r="M224" s="191"/>
      <c r="N224" s="192"/>
      <c r="O224" s="192"/>
      <c r="P224" s="192"/>
      <c r="Q224" s="192"/>
      <c r="R224" s="192"/>
      <c r="S224" s="192"/>
      <c r="T224" s="193"/>
      <c r="V224" s="310"/>
      <c r="AT224" s="187" t="s">
        <v>220</v>
      </c>
      <c r="AU224" s="187" t="s">
        <v>80</v>
      </c>
      <c r="AV224" s="11" t="s">
        <v>80</v>
      </c>
      <c r="AW224" s="11" t="s">
        <v>36</v>
      </c>
      <c r="AX224" s="11" t="s">
        <v>72</v>
      </c>
      <c r="AY224" s="187" t="s">
        <v>212</v>
      </c>
    </row>
    <row r="225" spans="2:65" s="11" customFormat="1">
      <c r="B225" s="185"/>
      <c r="D225" s="186" t="s">
        <v>220</v>
      </c>
      <c r="E225" s="187" t="s">
        <v>5</v>
      </c>
      <c r="F225" s="188" t="s">
        <v>415</v>
      </c>
      <c r="H225" s="189">
        <v>5.67</v>
      </c>
      <c r="I225" s="190"/>
      <c r="L225" s="185"/>
      <c r="M225" s="191"/>
      <c r="N225" s="192"/>
      <c r="O225" s="192"/>
      <c r="P225" s="192"/>
      <c r="Q225" s="192"/>
      <c r="R225" s="192"/>
      <c r="S225" s="192"/>
      <c r="T225" s="193"/>
      <c r="V225" s="310"/>
      <c r="AT225" s="187" t="s">
        <v>220</v>
      </c>
      <c r="AU225" s="187" t="s">
        <v>80</v>
      </c>
      <c r="AV225" s="11" t="s">
        <v>80</v>
      </c>
      <c r="AW225" s="11" t="s">
        <v>36</v>
      </c>
      <c r="AX225" s="11" t="s">
        <v>72</v>
      </c>
      <c r="AY225" s="187" t="s">
        <v>212</v>
      </c>
    </row>
    <row r="226" spans="2:65" s="11" customFormat="1">
      <c r="B226" s="185"/>
      <c r="D226" s="186" t="s">
        <v>220</v>
      </c>
      <c r="E226" s="187" t="s">
        <v>5</v>
      </c>
      <c r="F226" s="188" t="s">
        <v>416</v>
      </c>
      <c r="H226" s="189">
        <v>3.85</v>
      </c>
      <c r="I226" s="190"/>
      <c r="L226" s="185"/>
      <c r="M226" s="191"/>
      <c r="N226" s="192"/>
      <c r="O226" s="192"/>
      <c r="P226" s="192"/>
      <c r="Q226" s="192"/>
      <c r="R226" s="192"/>
      <c r="S226" s="192"/>
      <c r="T226" s="193"/>
      <c r="V226" s="310"/>
      <c r="AT226" s="187" t="s">
        <v>220</v>
      </c>
      <c r="AU226" s="187" t="s">
        <v>80</v>
      </c>
      <c r="AV226" s="11" t="s">
        <v>80</v>
      </c>
      <c r="AW226" s="11" t="s">
        <v>36</v>
      </c>
      <c r="AX226" s="11" t="s">
        <v>72</v>
      </c>
      <c r="AY226" s="187" t="s">
        <v>212</v>
      </c>
    </row>
    <row r="227" spans="2:65" s="11" customFormat="1">
      <c r="B227" s="185"/>
      <c r="D227" s="186" t="s">
        <v>220</v>
      </c>
      <c r="E227" s="187" t="s">
        <v>5</v>
      </c>
      <c r="F227" s="188" t="s">
        <v>417</v>
      </c>
      <c r="H227" s="189">
        <v>3.12</v>
      </c>
      <c r="I227" s="190"/>
      <c r="L227" s="185"/>
      <c r="M227" s="191"/>
      <c r="N227" s="192"/>
      <c r="O227" s="192"/>
      <c r="P227" s="192"/>
      <c r="Q227" s="192"/>
      <c r="R227" s="192"/>
      <c r="S227" s="192"/>
      <c r="T227" s="193"/>
      <c r="V227" s="310"/>
      <c r="AT227" s="187" t="s">
        <v>220</v>
      </c>
      <c r="AU227" s="187" t="s">
        <v>80</v>
      </c>
      <c r="AV227" s="11" t="s">
        <v>80</v>
      </c>
      <c r="AW227" s="11" t="s">
        <v>36</v>
      </c>
      <c r="AX227" s="11" t="s">
        <v>72</v>
      </c>
      <c r="AY227" s="187" t="s">
        <v>212</v>
      </c>
    </row>
    <row r="228" spans="2:65" s="11" customFormat="1">
      <c r="B228" s="185"/>
      <c r="D228" s="186" t="s">
        <v>220</v>
      </c>
      <c r="E228" s="187" t="s">
        <v>5</v>
      </c>
      <c r="F228" s="188" t="s">
        <v>418</v>
      </c>
      <c r="H228" s="189">
        <v>4.05</v>
      </c>
      <c r="I228" s="190"/>
      <c r="L228" s="185"/>
      <c r="M228" s="191"/>
      <c r="N228" s="192"/>
      <c r="O228" s="192"/>
      <c r="P228" s="192"/>
      <c r="Q228" s="192"/>
      <c r="R228" s="192"/>
      <c r="S228" s="192"/>
      <c r="T228" s="193"/>
      <c r="V228" s="310"/>
      <c r="AT228" s="187" t="s">
        <v>220</v>
      </c>
      <c r="AU228" s="187" t="s">
        <v>80</v>
      </c>
      <c r="AV228" s="11" t="s">
        <v>80</v>
      </c>
      <c r="AW228" s="11" t="s">
        <v>36</v>
      </c>
      <c r="AX228" s="11" t="s">
        <v>72</v>
      </c>
      <c r="AY228" s="187" t="s">
        <v>212</v>
      </c>
    </row>
    <row r="229" spans="2:65" s="11" customFormat="1">
      <c r="B229" s="185"/>
      <c r="D229" s="186" t="s">
        <v>220</v>
      </c>
      <c r="E229" s="187" t="s">
        <v>5</v>
      </c>
      <c r="F229" s="188" t="s">
        <v>419</v>
      </c>
      <c r="H229" s="189">
        <v>12.125</v>
      </c>
      <c r="I229" s="190"/>
      <c r="L229" s="185"/>
      <c r="M229" s="191"/>
      <c r="N229" s="192"/>
      <c r="O229" s="192"/>
      <c r="P229" s="192"/>
      <c r="Q229" s="192"/>
      <c r="R229" s="192"/>
      <c r="S229" s="192"/>
      <c r="T229" s="193"/>
      <c r="V229" s="310"/>
      <c r="AT229" s="187" t="s">
        <v>220</v>
      </c>
      <c r="AU229" s="187" t="s">
        <v>80</v>
      </c>
      <c r="AV229" s="11" t="s">
        <v>80</v>
      </c>
      <c r="AW229" s="11" t="s">
        <v>36</v>
      </c>
      <c r="AX229" s="11" t="s">
        <v>72</v>
      </c>
      <c r="AY229" s="187" t="s">
        <v>212</v>
      </c>
    </row>
    <row r="230" spans="2:65" s="11" customFormat="1">
      <c r="B230" s="185"/>
      <c r="D230" s="186" t="s">
        <v>220</v>
      </c>
      <c r="E230" s="187" t="s">
        <v>5</v>
      </c>
      <c r="F230" s="188" t="s">
        <v>420</v>
      </c>
      <c r="H230" s="189">
        <v>5.76</v>
      </c>
      <c r="I230" s="190"/>
      <c r="L230" s="185"/>
      <c r="M230" s="191"/>
      <c r="N230" s="192"/>
      <c r="O230" s="192"/>
      <c r="P230" s="192"/>
      <c r="Q230" s="192"/>
      <c r="R230" s="192"/>
      <c r="S230" s="192"/>
      <c r="T230" s="193"/>
      <c r="V230" s="310"/>
      <c r="AT230" s="187" t="s">
        <v>220</v>
      </c>
      <c r="AU230" s="187" t="s">
        <v>80</v>
      </c>
      <c r="AV230" s="11" t="s">
        <v>80</v>
      </c>
      <c r="AW230" s="11" t="s">
        <v>36</v>
      </c>
      <c r="AX230" s="11" t="s">
        <v>72</v>
      </c>
      <c r="AY230" s="187" t="s">
        <v>212</v>
      </c>
    </row>
    <row r="231" spans="2:65" s="11" customFormat="1">
      <c r="B231" s="185"/>
      <c r="D231" s="186" t="s">
        <v>220</v>
      </c>
      <c r="E231" s="187" t="s">
        <v>5</v>
      </c>
      <c r="F231" s="188" t="s">
        <v>421</v>
      </c>
      <c r="H231" s="189">
        <v>2.2400000000000002</v>
      </c>
      <c r="I231" s="190"/>
      <c r="L231" s="185"/>
      <c r="M231" s="191"/>
      <c r="N231" s="192"/>
      <c r="O231" s="192"/>
      <c r="P231" s="192"/>
      <c r="Q231" s="192"/>
      <c r="R231" s="192"/>
      <c r="S231" s="192"/>
      <c r="T231" s="193"/>
      <c r="V231" s="310"/>
      <c r="AT231" s="187" t="s">
        <v>220</v>
      </c>
      <c r="AU231" s="187" t="s">
        <v>80</v>
      </c>
      <c r="AV231" s="11" t="s">
        <v>80</v>
      </c>
      <c r="AW231" s="11" t="s">
        <v>36</v>
      </c>
      <c r="AX231" s="11" t="s">
        <v>72</v>
      </c>
      <c r="AY231" s="187" t="s">
        <v>212</v>
      </c>
    </row>
    <row r="232" spans="2:65" s="12" customFormat="1">
      <c r="B232" s="194"/>
      <c r="D232" s="186" t="s">
        <v>220</v>
      </c>
      <c r="E232" s="195" t="s">
        <v>5</v>
      </c>
      <c r="F232" s="196" t="s">
        <v>222</v>
      </c>
      <c r="H232" s="197">
        <v>44.594999999999999</v>
      </c>
      <c r="I232" s="198"/>
      <c r="L232" s="194"/>
      <c r="M232" s="199"/>
      <c r="N232" s="200"/>
      <c r="O232" s="200"/>
      <c r="P232" s="200"/>
      <c r="Q232" s="200"/>
      <c r="R232" s="200"/>
      <c r="S232" s="200"/>
      <c r="T232" s="201"/>
      <c r="V232" s="310"/>
      <c r="AT232" s="195" t="s">
        <v>220</v>
      </c>
      <c r="AU232" s="195" t="s">
        <v>80</v>
      </c>
      <c r="AV232" s="12" t="s">
        <v>83</v>
      </c>
      <c r="AW232" s="12" t="s">
        <v>36</v>
      </c>
      <c r="AX232" s="12" t="s">
        <v>11</v>
      </c>
      <c r="AY232" s="195" t="s">
        <v>212</v>
      </c>
    </row>
    <row r="233" spans="2:65" s="1" customFormat="1" ht="16.5" customHeight="1">
      <c r="B233" s="172"/>
      <c r="C233" s="173" t="s">
        <v>422</v>
      </c>
      <c r="D233" s="173" t="s">
        <v>214</v>
      </c>
      <c r="E233" s="174" t="s">
        <v>423</v>
      </c>
      <c r="F233" s="175" t="s">
        <v>424</v>
      </c>
      <c r="G233" s="176" t="s">
        <v>289</v>
      </c>
      <c r="H233" s="177">
        <v>44.594999999999999</v>
      </c>
      <c r="I233" s="178">
        <v>68.729231999999996</v>
      </c>
      <c r="J233" s="179">
        <f>ROUND(I233*H233,0)</f>
        <v>3065</v>
      </c>
      <c r="K233" s="175" t="s">
        <v>218</v>
      </c>
      <c r="L233" s="38"/>
      <c r="M233" s="180" t="s">
        <v>5</v>
      </c>
      <c r="N233" s="181" t="s">
        <v>43</v>
      </c>
      <c r="O233" s="39"/>
      <c r="P233" s="182">
        <f>O233*H233</f>
        <v>0</v>
      </c>
      <c r="Q233" s="182">
        <v>0</v>
      </c>
      <c r="R233" s="182">
        <f>Q233*H233</f>
        <v>0</v>
      </c>
      <c r="S233" s="182">
        <v>0</v>
      </c>
      <c r="T233" s="183">
        <f>S233*H233</f>
        <v>0</v>
      </c>
      <c r="V233" s="310"/>
      <c r="AR233" s="23" t="s">
        <v>86</v>
      </c>
      <c r="AT233" s="23" t="s">
        <v>214</v>
      </c>
      <c r="AU233" s="23" t="s">
        <v>80</v>
      </c>
      <c r="AY233" s="23" t="s">
        <v>212</v>
      </c>
      <c r="BE233" s="184">
        <f>IF(N233="základní",J233,0)</f>
        <v>3065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23" t="s">
        <v>11</v>
      </c>
      <c r="BK233" s="184">
        <f>ROUND(I233*H233,0)</f>
        <v>3065</v>
      </c>
      <c r="BL233" s="23" t="s">
        <v>86</v>
      </c>
      <c r="BM233" s="23" t="s">
        <v>425</v>
      </c>
    </row>
    <row r="234" spans="2:65" s="1" customFormat="1" ht="16.5" customHeight="1">
      <c r="B234" s="172"/>
      <c r="C234" s="173" t="s">
        <v>426</v>
      </c>
      <c r="D234" s="173" t="s">
        <v>214</v>
      </c>
      <c r="E234" s="174" t="s">
        <v>427</v>
      </c>
      <c r="F234" s="175" t="s">
        <v>428</v>
      </c>
      <c r="G234" s="176" t="s">
        <v>247</v>
      </c>
      <c r="H234" s="177">
        <v>0.20699999999999999</v>
      </c>
      <c r="I234" s="178">
        <v>38930.544000000002</v>
      </c>
      <c r="J234" s="179">
        <f>ROUND(I234*H234,0)</f>
        <v>8059</v>
      </c>
      <c r="K234" s="175" t="s">
        <v>218</v>
      </c>
      <c r="L234" s="38"/>
      <c r="M234" s="180" t="s">
        <v>5</v>
      </c>
      <c r="N234" s="181" t="s">
        <v>43</v>
      </c>
      <c r="O234" s="39"/>
      <c r="P234" s="182">
        <f>O234*H234</f>
        <v>0</v>
      </c>
      <c r="Q234" s="182">
        <v>1.0525581399999999</v>
      </c>
      <c r="R234" s="182">
        <f>Q234*H234</f>
        <v>0.21787953497999998</v>
      </c>
      <c r="S234" s="182">
        <v>0</v>
      </c>
      <c r="T234" s="183">
        <f>S234*H234</f>
        <v>0</v>
      </c>
      <c r="V234" s="310"/>
      <c r="AR234" s="23" t="s">
        <v>86</v>
      </c>
      <c r="AT234" s="23" t="s">
        <v>214</v>
      </c>
      <c r="AU234" s="23" t="s">
        <v>80</v>
      </c>
      <c r="AY234" s="23" t="s">
        <v>212</v>
      </c>
      <c r="BE234" s="184">
        <f>IF(N234="základní",J234,0)</f>
        <v>8059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23" t="s">
        <v>11</v>
      </c>
      <c r="BK234" s="184">
        <f>ROUND(I234*H234,0)</f>
        <v>8059</v>
      </c>
      <c r="BL234" s="23" t="s">
        <v>86</v>
      </c>
      <c r="BM234" s="23" t="s">
        <v>429</v>
      </c>
    </row>
    <row r="235" spans="2:65" s="11" customFormat="1">
      <c r="B235" s="185"/>
      <c r="D235" s="186" t="s">
        <v>220</v>
      </c>
      <c r="E235" s="187" t="s">
        <v>5</v>
      </c>
      <c r="F235" s="188" t="s">
        <v>430</v>
      </c>
      <c r="H235" s="189">
        <v>0.20699999999999999</v>
      </c>
      <c r="I235" s="190"/>
      <c r="L235" s="185"/>
      <c r="M235" s="191"/>
      <c r="N235" s="192"/>
      <c r="O235" s="192"/>
      <c r="P235" s="192"/>
      <c r="Q235" s="192"/>
      <c r="R235" s="192"/>
      <c r="S235" s="192"/>
      <c r="T235" s="193"/>
      <c r="V235" s="310"/>
      <c r="AT235" s="187" t="s">
        <v>220</v>
      </c>
      <c r="AU235" s="187" t="s">
        <v>80</v>
      </c>
      <c r="AV235" s="11" t="s">
        <v>80</v>
      </c>
      <c r="AW235" s="11" t="s">
        <v>36</v>
      </c>
      <c r="AX235" s="11" t="s">
        <v>11</v>
      </c>
      <c r="AY235" s="187" t="s">
        <v>212</v>
      </c>
    </row>
    <row r="236" spans="2:65" s="1" customFormat="1" ht="16.5" customHeight="1">
      <c r="B236" s="172"/>
      <c r="C236" s="173" t="s">
        <v>431</v>
      </c>
      <c r="D236" s="173" t="s">
        <v>214</v>
      </c>
      <c r="E236" s="174" t="s">
        <v>432</v>
      </c>
      <c r="F236" s="175" t="s">
        <v>433</v>
      </c>
      <c r="G236" s="176" t="s">
        <v>268</v>
      </c>
      <c r="H236" s="177">
        <v>8</v>
      </c>
      <c r="I236" s="178">
        <v>498.88771199999996</v>
      </c>
      <c r="J236" s="179">
        <f>ROUND(I236*H236,0)</f>
        <v>3991</v>
      </c>
      <c r="K236" s="175" t="s">
        <v>218</v>
      </c>
      <c r="L236" s="38"/>
      <c r="M236" s="180" t="s">
        <v>5</v>
      </c>
      <c r="N236" s="181" t="s">
        <v>43</v>
      </c>
      <c r="O236" s="39"/>
      <c r="P236" s="182">
        <f>O236*H236</f>
        <v>0</v>
      </c>
      <c r="Q236" s="182">
        <v>3.4654280000000003E-2</v>
      </c>
      <c r="R236" s="182">
        <f>Q236*H236</f>
        <v>0.27723424000000002</v>
      </c>
      <c r="S236" s="182">
        <v>0</v>
      </c>
      <c r="T236" s="183">
        <f>S236*H236</f>
        <v>0</v>
      </c>
      <c r="V236" s="310"/>
      <c r="AR236" s="23" t="s">
        <v>86</v>
      </c>
      <c r="AT236" s="23" t="s">
        <v>214</v>
      </c>
      <c r="AU236" s="23" t="s">
        <v>80</v>
      </c>
      <c r="AY236" s="23" t="s">
        <v>212</v>
      </c>
      <c r="BE236" s="184">
        <f>IF(N236="základní",J236,0)</f>
        <v>3991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23" t="s">
        <v>11</v>
      </c>
      <c r="BK236" s="184">
        <f>ROUND(I236*H236,0)</f>
        <v>3991</v>
      </c>
      <c r="BL236" s="23" t="s">
        <v>86</v>
      </c>
      <c r="BM236" s="23" t="s">
        <v>434</v>
      </c>
    </row>
    <row r="237" spans="2:65" s="11" customFormat="1">
      <c r="B237" s="185"/>
      <c r="D237" s="186" t="s">
        <v>220</v>
      </c>
      <c r="E237" s="187" t="s">
        <v>5</v>
      </c>
      <c r="F237" s="188" t="s">
        <v>435</v>
      </c>
      <c r="H237" s="189">
        <v>8</v>
      </c>
      <c r="I237" s="190"/>
      <c r="L237" s="185"/>
      <c r="M237" s="191"/>
      <c r="N237" s="192"/>
      <c r="O237" s="192"/>
      <c r="P237" s="192"/>
      <c r="Q237" s="192"/>
      <c r="R237" s="192"/>
      <c r="S237" s="192"/>
      <c r="T237" s="193"/>
      <c r="V237" s="310"/>
      <c r="AT237" s="187" t="s">
        <v>220</v>
      </c>
      <c r="AU237" s="187" t="s">
        <v>80</v>
      </c>
      <c r="AV237" s="11" t="s">
        <v>80</v>
      </c>
      <c r="AW237" s="11" t="s">
        <v>36</v>
      </c>
      <c r="AX237" s="11" t="s">
        <v>11</v>
      </c>
      <c r="AY237" s="187" t="s">
        <v>212</v>
      </c>
    </row>
    <row r="238" spans="2:65" s="1" customFormat="1" ht="16.5" customHeight="1">
      <c r="B238" s="172"/>
      <c r="C238" s="202" t="s">
        <v>436</v>
      </c>
      <c r="D238" s="202" t="s">
        <v>339</v>
      </c>
      <c r="E238" s="203" t="s">
        <v>437</v>
      </c>
      <c r="F238" s="204" t="s">
        <v>438</v>
      </c>
      <c r="G238" s="205" t="s">
        <v>335</v>
      </c>
      <c r="H238" s="206">
        <v>8</v>
      </c>
      <c r="I238" s="207">
        <v>2749.1692799999996</v>
      </c>
      <c r="J238" s="208">
        <f>ROUND(I238*H238,0)</f>
        <v>21993</v>
      </c>
      <c r="K238" s="204" t="s">
        <v>5</v>
      </c>
      <c r="L238" s="209"/>
      <c r="M238" s="210" t="s">
        <v>5</v>
      </c>
      <c r="N238" s="211" t="s">
        <v>43</v>
      </c>
      <c r="O238" s="39"/>
      <c r="P238" s="182">
        <f>O238*H238</f>
        <v>0</v>
      </c>
      <c r="Q238" s="182">
        <v>0.12</v>
      </c>
      <c r="R238" s="182">
        <f>Q238*H238</f>
        <v>0.96</v>
      </c>
      <c r="S238" s="182">
        <v>0</v>
      </c>
      <c r="T238" s="183">
        <f>S238*H238</f>
        <v>0</v>
      </c>
      <c r="V238" s="310"/>
      <c r="AR238" s="23" t="s">
        <v>244</v>
      </c>
      <c r="AT238" s="23" t="s">
        <v>339</v>
      </c>
      <c r="AU238" s="23" t="s">
        <v>80</v>
      </c>
      <c r="AY238" s="23" t="s">
        <v>212</v>
      </c>
      <c r="BE238" s="184">
        <f>IF(N238="základní",J238,0)</f>
        <v>21993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23" t="s">
        <v>11</v>
      </c>
      <c r="BK238" s="184">
        <f>ROUND(I238*H238,0)</f>
        <v>21993</v>
      </c>
      <c r="BL238" s="23" t="s">
        <v>86</v>
      </c>
      <c r="BM238" s="23" t="s">
        <v>439</v>
      </c>
    </row>
    <row r="239" spans="2:65" s="11" customFormat="1">
      <c r="B239" s="185"/>
      <c r="D239" s="186" t="s">
        <v>220</v>
      </c>
      <c r="E239" s="187" t="s">
        <v>5</v>
      </c>
      <c r="F239" s="188" t="s">
        <v>435</v>
      </c>
      <c r="H239" s="189">
        <v>8</v>
      </c>
      <c r="I239" s="190"/>
      <c r="L239" s="185"/>
      <c r="M239" s="191"/>
      <c r="N239" s="192"/>
      <c r="O239" s="192"/>
      <c r="P239" s="192"/>
      <c r="Q239" s="192"/>
      <c r="R239" s="192"/>
      <c r="S239" s="192"/>
      <c r="T239" s="193"/>
      <c r="V239" s="310"/>
      <c r="AT239" s="187" t="s">
        <v>220</v>
      </c>
      <c r="AU239" s="187" t="s">
        <v>80</v>
      </c>
      <c r="AV239" s="11" t="s">
        <v>80</v>
      </c>
      <c r="AW239" s="11" t="s">
        <v>36</v>
      </c>
      <c r="AX239" s="11" t="s">
        <v>11</v>
      </c>
      <c r="AY239" s="187" t="s">
        <v>212</v>
      </c>
    </row>
    <row r="240" spans="2:65" s="10" customFormat="1" ht="29.85" customHeight="1">
      <c r="B240" s="159"/>
      <c r="D240" s="160" t="s">
        <v>71</v>
      </c>
      <c r="E240" s="170" t="s">
        <v>92</v>
      </c>
      <c r="F240" s="170" t="s">
        <v>440</v>
      </c>
      <c r="I240" s="162"/>
      <c r="J240" s="171">
        <f>BK240</f>
        <v>219543</v>
      </c>
      <c r="L240" s="159"/>
      <c r="M240" s="164"/>
      <c r="N240" s="165"/>
      <c r="O240" s="165"/>
      <c r="P240" s="166">
        <f>SUM(P241:P346)</f>
        <v>0</v>
      </c>
      <c r="Q240" s="165"/>
      <c r="R240" s="166">
        <f>SUM(R241:R346)</f>
        <v>11.9811347049072</v>
      </c>
      <c r="S240" s="165"/>
      <c r="T240" s="167">
        <f>SUM(T241:T346)</f>
        <v>0</v>
      </c>
      <c r="V240" s="310"/>
      <c r="AR240" s="160" t="s">
        <v>11</v>
      </c>
      <c r="AT240" s="168" t="s">
        <v>71</v>
      </c>
      <c r="AU240" s="168" t="s">
        <v>11</v>
      </c>
      <c r="AY240" s="160" t="s">
        <v>212</v>
      </c>
      <c r="BK240" s="169">
        <f>SUM(BK241:BK346)</f>
        <v>219543</v>
      </c>
    </row>
    <row r="241" spans="2:65" s="1" customFormat="1" ht="16.5" customHeight="1">
      <c r="B241" s="172"/>
      <c r="C241" s="173" t="s">
        <v>441</v>
      </c>
      <c r="D241" s="173" t="s">
        <v>214</v>
      </c>
      <c r="E241" s="174" t="s">
        <v>442</v>
      </c>
      <c r="F241" s="175" t="s">
        <v>443</v>
      </c>
      <c r="G241" s="176" t="s">
        <v>289</v>
      </c>
      <c r="H241" s="177">
        <v>25.817</v>
      </c>
      <c r="I241" s="178">
        <v>236.46700799999999</v>
      </c>
      <c r="J241" s="179">
        <f>ROUND(I241*H241,0)</f>
        <v>6105</v>
      </c>
      <c r="K241" s="175" t="s">
        <v>218</v>
      </c>
      <c r="L241" s="38"/>
      <c r="M241" s="180" t="s">
        <v>5</v>
      </c>
      <c r="N241" s="181" t="s">
        <v>43</v>
      </c>
      <c r="O241" s="39"/>
      <c r="P241" s="182">
        <f>O241*H241</f>
        <v>0</v>
      </c>
      <c r="Q241" s="182">
        <v>1.8380000000000001E-2</v>
      </c>
      <c r="R241" s="182">
        <f>Q241*H241</f>
        <v>0.47451646000000003</v>
      </c>
      <c r="S241" s="182">
        <v>0</v>
      </c>
      <c r="T241" s="183">
        <f>S241*H241</f>
        <v>0</v>
      </c>
      <c r="V241" s="310"/>
      <c r="AR241" s="23" t="s">
        <v>86</v>
      </c>
      <c r="AT241" s="23" t="s">
        <v>214</v>
      </c>
      <c r="AU241" s="23" t="s">
        <v>80</v>
      </c>
      <c r="AY241" s="23" t="s">
        <v>212</v>
      </c>
      <c r="BE241" s="184">
        <f>IF(N241="základní",J241,0)</f>
        <v>6105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23" t="s">
        <v>11</v>
      </c>
      <c r="BK241" s="184">
        <f>ROUND(I241*H241,0)</f>
        <v>6105</v>
      </c>
      <c r="BL241" s="23" t="s">
        <v>86</v>
      </c>
      <c r="BM241" s="23" t="s">
        <v>444</v>
      </c>
    </row>
    <row r="242" spans="2:65" s="11" customFormat="1">
      <c r="B242" s="185"/>
      <c r="D242" s="186" t="s">
        <v>220</v>
      </c>
      <c r="E242" s="187" t="s">
        <v>5</v>
      </c>
      <c r="F242" s="188" t="s">
        <v>445</v>
      </c>
      <c r="H242" s="189">
        <v>9.1739999999999995</v>
      </c>
      <c r="I242" s="190"/>
      <c r="L242" s="185"/>
      <c r="M242" s="191"/>
      <c r="N242" s="192"/>
      <c r="O242" s="192"/>
      <c r="P242" s="192"/>
      <c r="Q242" s="192"/>
      <c r="R242" s="192"/>
      <c r="S242" s="192"/>
      <c r="T242" s="193"/>
      <c r="V242" s="310"/>
      <c r="AT242" s="187" t="s">
        <v>220</v>
      </c>
      <c r="AU242" s="187" t="s">
        <v>80</v>
      </c>
      <c r="AV242" s="11" t="s">
        <v>80</v>
      </c>
      <c r="AW242" s="11" t="s">
        <v>36</v>
      </c>
      <c r="AX242" s="11" t="s">
        <v>72</v>
      </c>
      <c r="AY242" s="187" t="s">
        <v>212</v>
      </c>
    </row>
    <row r="243" spans="2:65" s="11" customFormat="1">
      <c r="B243" s="185"/>
      <c r="D243" s="186" t="s">
        <v>220</v>
      </c>
      <c r="E243" s="187" t="s">
        <v>5</v>
      </c>
      <c r="F243" s="188" t="s">
        <v>446</v>
      </c>
      <c r="H243" s="189">
        <v>-2.8039999999999998</v>
      </c>
      <c r="I243" s="190"/>
      <c r="L243" s="185"/>
      <c r="M243" s="191"/>
      <c r="N243" s="192"/>
      <c r="O243" s="192"/>
      <c r="P243" s="192"/>
      <c r="Q243" s="192"/>
      <c r="R243" s="192"/>
      <c r="S243" s="192"/>
      <c r="T243" s="193"/>
      <c r="V243" s="310"/>
      <c r="AT243" s="187" t="s">
        <v>220</v>
      </c>
      <c r="AU243" s="187" t="s">
        <v>80</v>
      </c>
      <c r="AV243" s="11" t="s">
        <v>80</v>
      </c>
      <c r="AW243" s="11" t="s">
        <v>36</v>
      </c>
      <c r="AX243" s="11" t="s">
        <v>72</v>
      </c>
      <c r="AY243" s="187" t="s">
        <v>212</v>
      </c>
    </row>
    <row r="244" spans="2:65" s="11" customFormat="1">
      <c r="B244" s="185"/>
      <c r="D244" s="186" t="s">
        <v>220</v>
      </c>
      <c r="E244" s="187" t="s">
        <v>5</v>
      </c>
      <c r="F244" s="188" t="s">
        <v>447</v>
      </c>
      <c r="H244" s="189">
        <v>1.7130000000000001</v>
      </c>
      <c r="I244" s="190"/>
      <c r="L244" s="185"/>
      <c r="M244" s="191"/>
      <c r="N244" s="192"/>
      <c r="O244" s="192"/>
      <c r="P244" s="192"/>
      <c r="Q244" s="192"/>
      <c r="R244" s="192"/>
      <c r="S244" s="192"/>
      <c r="T244" s="193"/>
      <c r="V244" s="310"/>
      <c r="AT244" s="187" t="s">
        <v>220</v>
      </c>
      <c r="AU244" s="187" t="s">
        <v>80</v>
      </c>
      <c r="AV244" s="11" t="s">
        <v>80</v>
      </c>
      <c r="AW244" s="11" t="s">
        <v>36</v>
      </c>
      <c r="AX244" s="11" t="s">
        <v>72</v>
      </c>
      <c r="AY244" s="187" t="s">
        <v>212</v>
      </c>
    </row>
    <row r="245" spans="2:65" s="11" customFormat="1">
      <c r="B245" s="185"/>
      <c r="D245" s="186" t="s">
        <v>220</v>
      </c>
      <c r="E245" s="187" t="s">
        <v>5</v>
      </c>
      <c r="F245" s="188" t="s">
        <v>448</v>
      </c>
      <c r="H245" s="189">
        <v>-3.48</v>
      </c>
      <c r="I245" s="190"/>
      <c r="L245" s="185"/>
      <c r="M245" s="191"/>
      <c r="N245" s="192"/>
      <c r="O245" s="192"/>
      <c r="P245" s="192"/>
      <c r="Q245" s="192"/>
      <c r="R245" s="192"/>
      <c r="S245" s="192"/>
      <c r="T245" s="193"/>
      <c r="V245" s="310"/>
      <c r="AT245" s="187" t="s">
        <v>220</v>
      </c>
      <c r="AU245" s="187" t="s">
        <v>80</v>
      </c>
      <c r="AV245" s="11" t="s">
        <v>80</v>
      </c>
      <c r="AW245" s="11" t="s">
        <v>36</v>
      </c>
      <c r="AX245" s="11" t="s">
        <v>72</v>
      </c>
      <c r="AY245" s="187" t="s">
        <v>212</v>
      </c>
    </row>
    <row r="246" spans="2:65" s="11" customFormat="1">
      <c r="B246" s="185"/>
      <c r="D246" s="186" t="s">
        <v>220</v>
      </c>
      <c r="E246" s="187" t="s">
        <v>5</v>
      </c>
      <c r="F246" s="188" t="s">
        <v>449</v>
      </c>
      <c r="H246" s="189">
        <v>2.1</v>
      </c>
      <c r="I246" s="190"/>
      <c r="L246" s="185"/>
      <c r="M246" s="191"/>
      <c r="N246" s="192"/>
      <c r="O246" s="192"/>
      <c r="P246" s="192"/>
      <c r="Q246" s="192"/>
      <c r="R246" s="192"/>
      <c r="S246" s="192"/>
      <c r="T246" s="193"/>
      <c r="V246" s="310"/>
      <c r="AT246" s="187" t="s">
        <v>220</v>
      </c>
      <c r="AU246" s="187" t="s">
        <v>80</v>
      </c>
      <c r="AV246" s="11" t="s">
        <v>80</v>
      </c>
      <c r="AW246" s="11" t="s">
        <v>36</v>
      </c>
      <c r="AX246" s="11" t="s">
        <v>72</v>
      </c>
      <c r="AY246" s="187" t="s">
        <v>212</v>
      </c>
    </row>
    <row r="247" spans="2:65" s="11" customFormat="1">
      <c r="B247" s="185"/>
      <c r="D247" s="186" t="s">
        <v>220</v>
      </c>
      <c r="E247" s="187" t="s">
        <v>5</v>
      </c>
      <c r="F247" s="188" t="s">
        <v>450</v>
      </c>
      <c r="H247" s="189">
        <v>23.76</v>
      </c>
      <c r="I247" s="190"/>
      <c r="L247" s="185"/>
      <c r="M247" s="191"/>
      <c r="N247" s="192"/>
      <c r="O247" s="192"/>
      <c r="P247" s="192"/>
      <c r="Q247" s="192"/>
      <c r="R247" s="192"/>
      <c r="S247" s="192"/>
      <c r="T247" s="193"/>
      <c r="V247" s="310"/>
      <c r="AT247" s="187" t="s">
        <v>220</v>
      </c>
      <c r="AU247" s="187" t="s">
        <v>80</v>
      </c>
      <c r="AV247" s="11" t="s">
        <v>80</v>
      </c>
      <c r="AW247" s="11" t="s">
        <v>36</v>
      </c>
      <c r="AX247" s="11" t="s">
        <v>72</v>
      </c>
      <c r="AY247" s="187" t="s">
        <v>212</v>
      </c>
    </row>
    <row r="248" spans="2:65" s="11" customFormat="1">
      <c r="B248" s="185"/>
      <c r="D248" s="186" t="s">
        <v>220</v>
      </c>
      <c r="E248" s="187" t="s">
        <v>5</v>
      </c>
      <c r="F248" s="188" t="s">
        <v>451</v>
      </c>
      <c r="H248" s="189">
        <v>-8.4109999999999996</v>
      </c>
      <c r="I248" s="190"/>
      <c r="L248" s="185"/>
      <c r="M248" s="191"/>
      <c r="N248" s="192"/>
      <c r="O248" s="192"/>
      <c r="P248" s="192"/>
      <c r="Q248" s="192"/>
      <c r="R248" s="192"/>
      <c r="S248" s="192"/>
      <c r="T248" s="193"/>
      <c r="V248" s="310"/>
      <c r="AT248" s="187" t="s">
        <v>220</v>
      </c>
      <c r="AU248" s="187" t="s">
        <v>80</v>
      </c>
      <c r="AV248" s="11" t="s">
        <v>80</v>
      </c>
      <c r="AW248" s="11" t="s">
        <v>36</v>
      </c>
      <c r="AX248" s="11" t="s">
        <v>72</v>
      </c>
      <c r="AY248" s="187" t="s">
        <v>212</v>
      </c>
    </row>
    <row r="249" spans="2:65" s="11" customFormat="1">
      <c r="B249" s="185"/>
      <c r="D249" s="186" t="s">
        <v>220</v>
      </c>
      <c r="E249" s="187" t="s">
        <v>5</v>
      </c>
      <c r="F249" s="188" t="s">
        <v>452</v>
      </c>
      <c r="H249" s="189">
        <v>5.1390000000000002</v>
      </c>
      <c r="I249" s="190"/>
      <c r="L249" s="185"/>
      <c r="M249" s="191"/>
      <c r="N249" s="192"/>
      <c r="O249" s="192"/>
      <c r="P249" s="192"/>
      <c r="Q249" s="192"/>
      <c r="R249" s="192"/>
      <c r="S249" s="192"/>
      <c r="T249" s="193"/>
      <c r="V249" s="310"/>
      <c r="AT249" s="187" t="s">
        <v>220</v>
      </c>
      <c r="AU249" s="187" t="s">
        <v>80</v>
      </c>
      <c r="AV249" s="11" t="s">
        <v>80</v>
      </c>
      <c r="AW249" s="11" t="s">
        <v>36</v>
      </c>
      <c r="AX249" s="11" t="s">
        <v>72</v>
      </c>
      <c r="AY249" s="187" t="s">
        <v>212</v>
      </c>
    </row>
    <row r="250" spans="2:65" s="11" customFormat="1">
      <c r="B250" s="185"/>
      <c r="D250" s="186" t="s">
        <v>220</v>
      </c>
      <c r="E250" s="187" t="s">
        <v>5</v>
      </c>
      <c r="F250" s="188" t="s">
        <v>453</v>
      </c>
      <c r="H250" s="189">
        <v>-7.8719999999999999</v>
      </c>
      <c r="I250" s="190"/>
      <c r="L250" s="185"/>
      <c r="M250" s="191"/>
      <c r="N250" s="192"/>
      <c r="O250" s="192"/>
      <c r="P250" s="192"/>
      <c r="Q250" s="192"/>
      <c r="R250" s="192"/>
      <c r="S250" s="192"/>
      <c r="T250" s="193"/>
      <c r="V250" s="310"/>
      <c r="AT250" s="187" t="s">
        <v>220</v>
      </c>
      <c r="AU250" s="187" t="s">
        <v>80</v>
      </c>
      <c r="AV250" s="11" t="s">
        <v>80</v>
      </c>
      <c r="AW250" s="11" t="s">
        <v>36</v>
      </c>
      <c r="AX250" s="11" t="s">
        <v>72</v>
      </c>
      <c r="AY250" s="187" t="s">
        <v>212</v>
      </c>
    </row>
    <row r="251" spans="2:65" s="11" customFormat="1">
      <c r="B251" s="185"/>
      <c r="D251" s="186" t="s">
        <v>220</v>
      </c>
      <c r="E251" s="187" t="s">
        <v>5</v>
      </c>
      <c r="F251" s="188" t="s">
        <v>454</v>
      </c>
      <c r="H251" s="189">
        <v>6.4980000000000002</v>
      </c>
      <c r="I251" s="190"/>
      <c r="L251" s="185"/>
      <c r="M251" s="191"/>
      <c r="N251" s="192"/>
      <c r="O251" s="192"/>
      <c r="P251" s="192"/>
      <c r="Q251" s="192"/>
      <c r="R251" s="192"/>
      <c r="S251" s="192"/>
      <c r="T251" s="193"/>
      <c r="V251" s="310"/>
      <c r="AT251" s="187" t="s">
        <v>220</v>
      </c>
      <c r="AU251" s="187" t="s">
        <v>80</v>
      </c>
      <c r="AV251" s="11" t="s">
        <v>80</v>
      </c>
      <c r="AW251" s="11" t="s">
        <v>36</v>
      </c>
      <c r="AX251" s="11" t="s">
        <v>72</v>
      </c>
      <c r="AY251" s="187" t="s">
        <v>212</v>
      </c>
    </row>
    <row r="252" spans="2:65" s="12" customFormat="1">
      <c r="B252" s="194"/>
      <c r="D252" s="186" t="s">
        <v>220</v>
      </c>
      <c r="E252" s="195" t="s">
        <v>156</v>
      </c>
      <c r="F252" s="196" t="s">
        <v>222</v>
      </c>
      <c r="H252" s="197">
        <v>25.817</v>
      </c>
      <c r="I252" s="198"/>
      <c r="L252" s="194"/>
      <c r="M252" s="199"/>
      <c r="N252" s="200"/>
      <c r="O252" s="200"/>
      <c r="P252" s="200"/>
      <c r="Q252" s="200"/>
      <c r="R252" s="200"/>
      <c r="S252" s="200"/>
      <c r="T252" s="201"/>
      <c r="V252" s="310"/>
      <c r="AT252" s="195" t="s">
        <v>220</v>
      </c>
      <c r="AU252" s="195" t="s">
        <v>80</v>
      </c>
      <c r="AV252" s="12" t="s">
        <v>83</v>
      </c>
      <c r="AW252" s="12" t="s">
        <v>36</v>
      </c>
      <c r="AX252" s="12" t="s">
        <v>11</v>
      </c>
      <c r="AY252" s="195" t="s">
        <v>212</v>
      </c>
    </row>
    <row r="253" spans="2:65" s="1" customFormat="1" ht="25.5" customHeight="1">
      <c r="B253" s="172"/>
      <c r="C253" s="173" t="s">
        <v>455</v>
      </c>
      <c r="D253" s="173" t="s">
        <v>214</v>
      </c>
      <c r="E253" s="174" t="s">
        <v>456</v>
      </c>
      <c r="F253" s="175" t="s">
        <v>457</v>
      </c>
      <c r="G253" s="176" t="s">
        <v>289</v>
      </c>
      <c r="H253" s="177">
        <v>25.817</v>
      </c>
      <c r="I253" s="178">
        <v>55.752383999999999</v>
      </c>
      <c r="J253" s="179">
        <f>ROUND(I253*H253,0)</f>
        <v>1439</v>
      </c>
      <c r="K253" s="175" t="s">
        <v>218</v>
      </c>
      <c r="L253" s="38"/>
      <c r="M253" s="180" t="s">
        <v>5</v>
      </c>
      <c r="N253" s="181" t="s">
        <v>43</v>
      </c>
      <c r="O253" s="39"/>
      <c r="P253" s="182">
        <f>O253*H253</f>
        <v>0</v>
      </c>
      <c r="Q253" s="182">
        <v>7.9000000000000008E-3</v>
      </c>
      <c r="R253" s="182">
        <f>Q253*H253</f>
        <v>0.20395430000000003</v>
      </c>
      <c r="S253" s="182">
        <v>0</v>
      </c>
      <c r="T253" s="183">
        <f>S253*H253</f>
        <v>0</v>
      </c>
      <c r="V253" s="310"/>
      <c r="AR253" s="23" t="s">
        <v>86</v>
      </c>
      <c r="AT253" s="23" t="s">
        <v>214</v>
      </c>
      <c r="AU253" s="23" t="s">
        <v>80</v>
      </c>
      <c r="AY253" s="23" t="s">
        <v>212</v>
      </c>
      <c r="BE253" s="184">
        <f>IF(N253="základní",J253,0)</f>
        <v>1439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23" t="s">
        <v>11</v>
      </c>
      <c r="BK253" s="184">
        <f>ROUND(I253*H253,0)</f>
        <v>1439</v>
      </c>
      <c r="BL253" s="23" t="s">
        <v>86</v>
      </c>
      <c r="BM253" s="23" t="s">
        <v>458</v>
      </c>
    </row>
    <row r="254" spans="2:65" s="11" customFormat="1">
      <c r="B254" s="185"/>
      <c r="D254" s="186" t="s">
        <v>220</v>
      </c>
      <c r="E254" s="187" t="s">
        <v>5</v>
      </c>
      <c r="F254" s="188" t="s">
        <v>156</v>
      </c>
      <c r="H254" s="189">
        <v>25.817</v>
      </c>
      <c r="I254" s="190"/>
      <c r="L254" s="185"/>
      <c r="M254" s="191"/>
      <c r="N254" s="192"/>
      <c r="O254" s="192"/>
      <c r="P254" s="192"/>
      <c r="Q254" s="192"/>
      <c r="R254" s="192"/>
      <c r="S254" s="192"/>
      <c r="T254" s="193"/>
      <c r="V254" s="310"/>
      <c r="AT254" s="187" t="s">
        <v>220</v>
      </c>
      <c r="AU254" s="187" t="s">
        <v>80</v>
      </c>
      <c r="AV254" s="11" t="s">
        <v>80</v>
      </c>
      <c r="AW254" s="11" t="s">
        <v>36</v>
      </c>
      <c r="AX254" s="11" t="s">
        <v>11</v>
      </c>
      <c r="AY254" s="187" t="s">
        <v>212</v>
      </c>
    </row>
    <row r="255" spans="2:65" s="1" customFormat="1" ht="25.5" customHeight="1">
      <c r="B255" s="172"/>
      <c r="C255" s="173" t="s">
        <v>459</v>
      </c>
      <c r="D255" s="173" t="s">
        <v>214</v>
      </c>
      <c r="E255" s="174" t="s">
        <v>460</v>
      </c>
      <c r="F255" s="175" t="s">
        <v>461</v>
      </c>
      <c r="G255" s="176" t="s">
        <v>289</v>
      </c>
      <c r="H255" s="177">
        <v>102.93300000000001</v>
      </c>
      <c r="I255" s="178">
        <v>266.26569599999999</v>
      </c>
      <c r="J255" s="179">
        <f>ROUND(I255*H255,0)</f>
        <v>27408</v>
      </c>
      <c r="K255" s="175" t="s">
        <v>218</v>
      </c>
      <c r="L255" s="38"/>
      <c r="M255" s="180" t="s">
        <v>5</v>
      </c>
      <c r="N255" s="181" t="s">
        <v>43</v>
      </c>
      <c r="O255" s="39"/>
      <c r="P255" s="182">
        <f>O255*H255</f>
        <v>0</v>
      </c>
      <c r="Q255" s="182">
        <v>1.8380000000000001E-2</v>
      </c>
      <c r="R255" s="182">
        <f>Q255*H255</f>
        <v>1.8919085400000002</v>
      </c>
      <c r="S255" s="182">
        <v>0</v>
      </c>
      <c r="T255" s="183">
        <f>S255*H255</f>
        <v>0</v>
      </c>
      <c r="V255" s="310"/>
      <c r="AR255" s="23" t="s">
        <v>86</v>
      </c>
      <c r="AT255" s="23" t="s">
        <v>214</v>
      </c>
      <c r="AU255" s="23" t="s">
        <v>80</v>
      </c>
      <c r="AY255" s="23" t="s">
        <v>212</v>
      </c>
      <c r="BE255" s="184">
        <f>IF(N255="základní",J255,0)</f>
        <v>27408</v>
      </c>
      <c r="BF255" s="184">
        <f>IF(N255="snížená",J255,0)</f>
        <v>0</v>
      </c>
      <c r="BG255" s="184">
        <f>IF(N255="zákl. přenesená",J255,0)</f>
        <v>0</v>
      </c>
      <c r="BH255" s="184">
        <f>IF(N255="sníž. přenesená",J255,0)</f>
        <v>0</v>
      </c>
      <c r="BI255" s="184">
        <f>IF(N255="nulová",J255,0)</f>
        <v>0</v>
      </c>
      <c r="BJ255" s="23" t="s">
        <v>11</v>
      </c>
      <c r="BK255" s="184">
        <f>ROUND(I255*H255,0)</f>
        <v>27408</v>
      </c>
      <c r="BL255" s="23" t="s">
        <v>86</v>
      </c>
      <c r="BM255" s="23" t="s">
        <v>462</v>
      </c>
    </row>
    <row r="256" spans="2:65" s="11" customFormat="1">
      <c r="B256" s="185"/>
      <c r="D256" s="186" t="s">
        <v>220</v>
      </c>
      <c r="E256" s="187" t="s">
        <v>5</v>
      </c>
      <c r="F256" s="188" t="s">
        <v>463</v>
      </c>
      <c r="H256" s="189">
        <v>107.295</v>
      </c>
      <c r="I256" s="190"/>
      <c r="L256" s="185"/>
      <c r="M256" s="191"/>
      <c r="N256" s="192"/>
      <c r="O256" s="192"/>
      <c r="P256" s="192"/>
      <c r="Q256" s="192"/>
      <c r="R256" s="192"/>
      <c r="S256" s="192"/>
      <c r="T256" s="193"/>
      <c r="V256" s="310"/>
      <c r="AT256" s="187" t="s">
        <v>220</v>
      </c>
      <c r="AU256" s="187" t="s">
        <v>80</v>
      </c>
      <c r="AV256" s="11" t="s">
        <v>80</v>
      </c>
      <c r="AW256" s="11" t="s">
        <v>36</v>
      </c>
      <c r="AX256" s="11" t="s">
        <v>72</v>
      </c>
      <c r="AY256" s="187" t="s">
        <v>212</v>
      </c>
    </row>
    <row r="257" spans="2:65" s="11" customFormat="1">
      <c r="B257" s="185"/>
      <c r="D257" s="186" t="s">
        <v>220</v>
      </c>
      <c r="E257" s="187" t="s">
        <v>5</v>
      </c>
      <c r="F257" s="188" t="s">
        <v>464</v>
      </c>
      <c r="H257" s="189">
        <v>-11.214</v>
      </c>
      <c r="I257" s="190"/>
      <c r="L257" s="185"/>
      <c r="M257" s="191"/>
      <c r="N257" s="192"/>
      <c r="O257" s="192"/>
      <c r="P257" s="192"/>
      <c r="Q257" s="192"/>
      <c r="R257" s="192"/>
      <c r="S257" s="192"/>
      <c r="T257" s="193"/>
      <c r="V257" s="310"/>
      <c r="AT257" s="187" t="s">
        <v>220</v>
      </c>
      <c r="AU257" s="187" t="s">
        <v>80</v>
      </c>
      <c r="AV257" s="11" t="s">
        <v>80</v>
      </c>
      <c r="AW257" s="11" t="s">
        <v>36</v>
      </c>
      <c r="AX257" s="11" t="s">
        <v>72</v>
      </c>
      <c r="AY257" s="187" t="s">
        <v>212</v>
      </c>
    </row>
    <row r="258" spans="2:65" s="11" customFormat="1">
      <c r="B258" s="185"/>
      <c r="D258" s="186" t="s">
        <v>220</v>
      </c>
      <c r="E258" s="187" t="s">
        <v>5</v>
      </c>
      <c r="F258" s="188" t="s">
        <v>465</v>
      </c>
      <c r="H258" s="189">
        <v>6.8520000000000003</v>
      </c>
      <c r="I258" s="190"/>
      <c r="L258" s="185"/>
      <c r="M258" s="191"/>
      <c r="N258" s="192"/>
      <c r="O258" s="192"/>
      <c r="P258" s="192"/>
      <c r="Q258" s="192"/>
      <c r="R258" s="192"/>
      <c r="S258" s="192"/>
      <c r="T258" s="193"/>
      <c r="V258" s="310"/>
      <c r="AT258" s="187" t="s">
        <v>220</v>
      </c>
      <c r="AU258" s="187" t="s">
        <v>80</v>
      </c>
      <c r="AV258" s="11" t="s">
        <v>80</v>
      </c>
      <c r="AW258" s="11" t="s">
        <v>36</v>
      </c>
      <c r="AX258" s="11" t="s">
        <v>72</v>
      </c>
      <c r="AY258" s="187" t="s">
        <v>212</v>
      </c>
    </row>
    <row r="259" spans="2:65" s="12" customFormat="1">
      <c r="B259" s="194"/>
      <c r="D259" s="186" t="s">
        <v>220</v>
      </c>
      <c r="E259" s="195" t="s">
        <v>159</v>
      </c>
      <c r="F259" s="196" t="s">
        <v>222</v>
      </c>
      <c r="H259" s="197">
        <v>102.93300000000001</v>
      </c>
      <c r="I259" s="198"/>
      <c r="L259" s="194"/>
      <c r="M259" s="199"/>
      <c r="N259" s="200"/>
      <c r="O259" s="200"/>
      <c r="P259" s="200"/>
      <c r="Q259" s="200"/>
      <c r="R259" s="200"/>
      <c r="S259" s="200"/>
      <c r="T259" s="201"/>
      <c r="V259" s="310"/>
      <c r="AT259" s="195" t="s">
        <v>220</v>
      </c>
      <c r="AU259" s="195" t="s">
        <v>80</v>
      </c>
      <c r="AV259" s="12" t="s">
        <v>83</v>
      </c>
      <c r="AW259" s="12" t="s">
        <v>36</v>
      </c>
      <c r="AX259" s="12" t="s">
        <v>11</v>
      </c>
      <c r="AY259" s="195" t="s">
        <v>212</v>
      </c>
    </row>
    <row r="260" spans="2:65" s="1" customFormat="1" ht="25.5" customHeight="1">
      <c r="B260" s="172"/>
      <c r="C260" s="173" t="s">
        <v>466</v>
      </c>
      <c r="D260" s="173" t="s">
        <v>214</v>
      </c>
      <c r="E260" s="174" t="s">
        <v>467</v>
      </c>
      <c r="F260" s="175" t="s">
        <v>468</v>
      </c>
      <c r="G260" s="176" t="s">
        <v>289</v>
      </c>
      <c r="H260" s="177">
        <v>102.93300000000001</v>
      </c>
      <c r="I260" s="178">
        <v>58.924502399999994</v>
      </c>
      <c r="J260" s="179">
        <f>ROUND(I260*H260,0)</f>
        <v>6065</v>
      </c>
      <c r="K260" s="175" t="s">
        <v>218</v>
      </c>
      <c r="L260" s="38"/>
      <c r="M260" s="180" t="s">
        <v>5</v>
      </c>
      <c r="N260" s="181" t="s">
        <v>43</v>
      </c>
      <c r="O260" s="39"/>
      <c r="P260" s="182">
        <f>O260*H260</f>
        <v>0</v>
      </c>
      <c r="Q260" s="182">
        <v>7.9000000000000008E-3</v>
      </c>
      <c r="R260" s="182">
        <f>Q260*H260</f>
        <v>0.81317070000000014</v>
      </c>
      <c r="S260" s="182">
        <v>0</v>
      </c>
      <c r="T260" s="183">
        <f>S260*H260</f>
        <v>0</v>
      </c>
      <c r="V260" s="310"/>
      <c r="AR260" s="23" t="s">
        <v>86</v>
      </c>
      <c r="AT260" s="23" t="s">
        <v>214</v>
      </c>
      <c r="AU260" s="23" t="s">
        <v>80</v>
      </c>
      <c r="AY260" s="23" t="s">
        <v>212</v>
      </c>
      <c r="BE260" s="184">
        <f>IF(N260="základní",J260,0)</f>
        <v>6065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23" t="s">
        <v>11</v>
      </c>
      <c r="BK260" s="184">
        <f>ROUND(I260*H260,0)</f>
        <v>6065</v>
      </c>
      <c r="BL260" s="23" t="s">
        <v>86</v>
      </c>
      <c r="BM260" s="23" t="s">
        <v>469</v>
      </c>
    </row>
    <row r="261" spans="2:65" s="11" customFormat="1">
      <c r="B261" s="185"/>
      <c r="D261" s="186" t="s">
        <v>220</v>
      </c>
      <c r="E261" s="187" t="s">
        <v>5</v>
      </c>
      <c r="F261" s="188" t="s">
        <v>159</v>
      </c>
      <c r="H261" s="189">
        <v>102.93300000000001</v>
      </c>
      <c r="I261" s="190"/>
      <c r="L261" s="185"/>
      <c r="M261" s="191"/>
      <c r="N261" s="192"/>
      <c r="O261" s="192"/>
      <c r="P261" s="192"/>
      <c r="Q261" s="192"/>
      <c r="R261" s="192"/>
      <c r="S261" s="192"/>
      <c r="T261" s="193"/>
      <c r="V261" s="310"/>
      <c r="AT261" s="187" t="s">
        <v>220</v>
      </c>
      <c r="AU261" s="187" t="s">
        <v>80</v>
      </c>
      <c r="AV261" s="11" t="s">
        <v>80</v>
      </c>
      <c r="AW261" s="11" t="s">
        <v>36</v>
      </c>
      <c r="AX261" s="11" t="s">
        <v>11</v>
      </c>
      <c r="AY261" s="187" t="s">
        <v>212</v>
      </c>
    </row>
    <row r="262" spans="2:65" s="1" customFormat="1" ht="25.5" customHeight="1">
      <c r="B262" s="172"/>
      <c r="C262" s="173" t="s">
        <v>470</v>
      </c>
      <c r="D262" s="173" t="s">
        <v>214</v>
      </c>
      <c r="E262" s="174" t="s">
        <v>471</v>
      </c>
      <c r="F262" s="175" t="s">
        <v>472</v>
      </c>
      <c r="G262" s="176" t="s">
        <v>289</v>
      </c>
      <c r="H262" s="177">
        <v>144.57</v>
      </c>
      <c r="I262" s="178">
        <v>508.50019200000003</v>
      </c>
      <c r="J262" s="179">
        <f>ROUND(I262*H262,0)</f>
        <v>73514</v>
      </c>
      <c r="K262" s="175" t="s">
        <v>218</v>
      </c>
      <c r="L262" s="38"/>
      <c r="M262" s="180" t="s">
        <v>5</v>
      </c>
      <c r="N262" s="181" t="s">
        <v>43</v>
      </c>
      <c r="O262" s="39"/>
      <c r="P262" s="182">
        <f>O262*H262</f>
        <v>0</v>
      </c>
      <c r="Q262" s="182">
        <v>8.2504799999999993E-3</v>
      </c>
      <c r="R262" s="182">
        <f>Q262*H262</f>
        <v>1.1927718935999998</v>
      </c>
      <c r="S262" s="182">
        <v>0</v>
      </c>
      <c r="T262" s="183">
        <f>S262*H262</f>
        <v>0</v>
      </c>
      <c r="V262" s="310"/>
      <c r="AR262" s="23" t="s">
        <v>86</v>
      </c>
      <c r="AT262" s="23" t="s">
        <v>214</v>
      </c>
      <c r="AU262" s="23" t="s">
        <v>80</v>
      </c>
      <c r="AY262" s="23" t="s">
        <v>212</v>
      </c>
      <c r="BE262" s="184">
        <f>IF(N262="základní",J262,0)</f>
        <v>73514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23" t="s">
        <v>11</v>
      </c>
      <c r="BK262" s="184">
        <f>ROUND(I262*H262,0)</f>
        <v>73514</v>
      </c>
      <c r="BL262" s="23" t="s">
        <v>86</v>
      </c>
      <c r="BM262" s="23" t="s">
        <v>473</v>
      </c>
    </row>
    <row r="263" spans="2:65" s="11" customFormat="1">
      <c r="B263" s="185"/>
      <c r="D263" s="186" t="s">
        <v>220</v>
      </c>
      <c r="E263" s="187" t="s">
        <v>5</v>
      </c>
      <c r="F263" s="188" t="s">
        <v>474</v>
      </c>
      <c r="H263" s="189">
        <v>4.41</v>
      </c>
      <c r="I263" s="190"/>
      <c r="L263" s="185"/>
      <c r="M263" s="191"/>
      <c r="N263" s="192"/>
      <c r="O263" s="192"/>
      <c r="P263" s="192"/>
      <c r="Q263" s="192"/>
      <c r="R263" s="192"/>
      <c r="S263" s="192"/>
      <c r="T263" s="193"/>
      <c r="V263" s="310"/>
      <c r="AT263" s="187" t="s">
        <v>220</v>
      </c>
      <c r="AU263" s="187" t="s">
        <v>80</v>
      </c>
      <c r="AV263" s="11" t="s">
        <v>80</v>
      </c>
      <c r="AW263" s="11" t="s">
        <v>36</v>
      </c>
      <c r="AX263" s="11" t="s">
        <v>72</v>
      </c>
      <c r="AY263" s="187" t="s">
        <v>212</v>
      </c>
    </row>
    <row r="264" spans="2:65" s="11" customFormat="1">
      <c r="B264" s="185"/>
      <c r="D264" s="186" t="s">
        <v>220</v>
      </c>
      <c r="E264" s="187" t="s">
        <v>5</v>
      </c>
      <c r="F264" s="188" t="s">
        <v>475</v>
      </c>
      <c r="H264" s="189">
        <v>9.81</v>
      </c>
      <c r="I264" s="190"/>
      <c r="L264" s="185"/>
      <c r="M264" s="191"/>
      <c r="N264" s="192"/>
      <c r="O264" s="192"/>
      <c r="P264" s="192"/>
      <c r="Q264" s="192"/>
      <c r="R264" s="192"/>
      <c r="S264" s="192"/>
      <c r="T264" s="193"/>
      <c r="V264" s="310"/>
      <c r="AT264" s="187" t="s">
        <v>220</v>
      </c>
      <c r="AU264" s="187" t="s">
        <v>80</v>
      </c>
      <c r="AV264" s="11" t="s">
        <v>80</v>
      </c>
      <c r="AW264" s="11" t="s">
        <v>36</v>
      </c>
      <c r="AX264" s="11" t="s">
        <v>72</v>
      </c>
      <c r="AY264" s="187" t="s">
        <v>212</v>
      </c>
    </row>
    <row r="265" spans="2:65" s="12" customFormat="1">
      <c r="B265" s="194"/>
      <c r="D265" s="186" t="s">
        <v>220</v>
      </c>
      <c r="E265" s="195" t="s">
        <v>106</v>
      </c>
      <c r="F265" s="196" t="s">
        <v>476</v>
      </c>
      <c r="H265" s="197">
        <v>14.22</v>
      </c>
      <c r="I265" s="198"/>
      <c r="L265" s="194"/>
      <c r="M265" s="199"/>
      <c r="N265" s="200"/>
      <c r="O265" s="200"/>
      <c r="P265" s="200"/>
      <c r="Q265" s="200"/>
      <c r="R265" s="200"/>
      <c r="S265" s="200"/>
      <c r="T265" s="201"/>
      <c r="V265" s="310"/>
      <c r="AT265" s="195" t="s">
        <v>220</v>
      </c>
      <c r="AU265" s="195" t="s">
        <v>80</v>
      </c>
      <c r="AV265" s="12" t="s">
        <v>83</v>
      </c>
      <c r="AW265" s="12" t="s">
        <v>36</v>
      </c>
      <c r="AX265" s="12" t="s">
        <v>72</v>
      </c>
      <c r="AY265" s="195" t="s">
        <v>212</v>
      </c>
    </row>
    <row r="266" spans="2:65" s="11" customFormat="1">
      <c r="B266" s="185"/>
      <c r="D266" s="186" t="s">
        <v>220</v>
      </c>
      <c r="E266" s="187" t="s">
        <v>5</v>
      </c>
      <c r="F266" s="188" t="s">
        <v>474</v>
      </c>
      <c r="H266" s="189">
        <v>4.41</v>
      </c>
      <c r="I266" s="190"/>
      <c r="L266" s="185"/>
      <c r="M266" s="191"/>
      <c r="N266" s="192"/>
      <c r="O266" s="192"/>
      <c r="P266" s="192"/>
      <c r="Q266" s="192"/>
      <c r="R266" s="192"/>
      <c r="S266" s="192"/>
      <c r="T266" s="193"/>
      <c r="V266" s="310"/>
      <c r="AT266" s="187" t="s">
        <v>220</v>
      </c>
      <c r="AU266" s="187" t="s">
        <v>80</v>
      </c>
      <c r="AV266" s="11" t="s">
        <v>80</v>
      </c>
      <c r="AW266" s="11" t="s">
        <v>36</v>
      </c>
      <c r="AX266" s="11" t="s">
        <v>72</v>
      </c>
      <c r="AY266" s="187" t="s">
        <v>212</v>
      </c>
    </row>
    <row r="267" spans="2:65" s="11" customFormat="1">
      <c r="B267" s="185"/>
      <c r="D267" s="186" t="s">
        <v>220</v>
      </c>
      <c r="E267" s="187" t="s">
        <v>5</v>
      </c>
      <c r="F267" s="188" t="s">
        <v>475</v>
      </c>
      <c r="H267" s="189">
        <v>9.81</v>
      </c>
      <c r="I267" s="190"/>
      <c r="L267" s="185"/>
      <c r="M267" s="191"/>
      <c r="N267" s="192"/>
      <c r="O267" s="192"/>
      <c r="P267" s="192"/>
      <c r="Q267" s="192"/>
      <c r="R267" s="192"/>
      <c r="S267" s="192"/>
      <c r="T267" s="193"/>
      <c r="V267" s="310"/>
      <c r="AT267" s="187" t="s">
        <v>220</v>
      </c>
      <c r="AU267" s="187" t="s">
        <v>80</v>
      </c>
      <c r="AV267" s="11" t="s">
        <v>80</v>
      </c>
      <c r="AW267" s="11" t="s">
        <v>36</v>
      </c>
      <c r="AX267" s="11" t="s">
        <v>72</v>
      </c>
      <c r="AY267" s="187" t="s">
        <v>212</v>
      </c>
    </row>
    <row r="268" spans="2:65" s="12" customFormat="1">
      <c r="B268" s="194"/>
      <c r="D268" s="186" t="s">
        <v>220</v>
      </c>
      <c r="E268" s="195" t="s">
        <v>110</v>
      </c>
      <c r="F268" s="196" t="s">
        <v>477</v>
      </c>
      <c r="H268" s="197">
        <v>14.22</v>
      </c>
      <c r="I268" s="198"/>
      <c r="L268" s="194"/>
      <c r="M268" s="199"/>
      <c r="N268" s="200"/>
      <c r="O268" s="200"/>
      <c r="P268" s="200"/>
      <c r="Q268" s="200"/>
      <c r="R268" s="200"/>
      <c r="S268" s="200"/>
      <c r="T268" s="201"/>
      <c r="V268" s="310"/>
      <c r="AT268" s="195" t="s">
        <v>220</v>
      </c>
      <c r="AU268" s="195" t="s">
        <v>80</v>
      </c>
      <c r="AV268" s="12" t="s">
        <v>83</v>
      </c>
      <c r="AW268" s="12" t="s">
        <v>36</v>
      </c>
      <c r="AX268" s="12" t="s">
        <v>72</v>
      </c>
      <c r="AY268" s="195" t="s">
        <v>212</v>
      </c>
    </row>
    <row r="269" spans="2:65" s="11" customFormat="1">
      <c r="B269" s="185"/>
      <c r="D269" s="186" t="s">
        <v>220</v>
      </c>
      <c r="E269" s="187" t="s">
        <v>5</v>
      </c>
      <c r="F269" s="188" t="s">
        <v>478</v>
      </c>
      <c r="H269" s="189">
        <v>116.13</v>
      </c>
      <c r="I269" s="190"/>
      <c r="L269" s="185"/>
      <c r="M269" s="191"/>
      <c r="N269" s="192"/>
      <c r="O269" s="192"/>
      <c r="P269" s="192"/>
      <c r="Q269" s="192"/>
      <c r="R269" s="192"/>
      <c r="S269" s="192"/>
      <c r="T269" s="193"/>
      <c r="V269" s="310"/>
      <c r="AT269" s="187" t="s">
        <v>220</v>
      </c>
      <c r="AU269" s="187" t="s">
        <v>80</v>
      </c>
      <c r="AV269" s="11" t="s">
        <v>80</v>
      </c>
      <c r="AW269" s="11" t="s">
        <v>36</v>
      </c>
      <c r="AX269" s="11" t="s">
        <v>72</v>
      </c>
      <c r="AY269" s="187" t="s">
        <v>212</v>
      </c>
    </row>
    <row r="270" spans="2:65" s="12" customFormat="1">
      <c r="B270" s="194"/>
      <c r="D270" s="186" t="s">
        <v>220</v>
      </c>
      <c r="E270" s="195" t="s">
        <v>112</v>
      </c>
      <c r="F270" s="196" t="s">
        <v>479</v>
      </c>
      <c r="H270" s="197">
        <v>116.13</v>
      </c>
      <c r="I270" s="198"/>
      <c r="L270" s="194"/>
      <c r="M270" s="199"/>
      <c r="N270" s="200"/>
      <c r="O270" s="200"/>
      <c r="P270" s="200"/>
      <c r="Q270" s="200"/>
      <c r="R270" s="200"/>
      <c r="S270" s="200"/>
      <c r="T270" s="201"/>
      <c r="V270" s="310"/>
      <c r="AT270" s="195" t="s">
        <v>220</v>
      </c>
      <c r="AU270" s="195" t="s">
        <v>80</v>
      </c>
      <c r="AV270" s="12" t="s">
        <v>83</v>
      </c>
      <c r="AW270" s="12" t="s">
        <v>36</v>
      </c>
      <c r="AX270" s="12" t="s">
        <v>72</v>
      </c>
      <c r="AY270" s="195" t="s">
        <v>212</v>
      </c>
    </row>
    <row r="271" spans="2:65" s="13" customFormat="1">
      <c r="B271" s="212"/>
      <c r="D271" s="186" t="s">
        <v>220</v>
      </c>
      <c r="E271" s="213" t="s">
        <v>5</v>
      </c>
      <c r="F271" s="214" t="s">
        <v>480</v>
      </c>
      <c r="H271" s="215">
        <v>144.57</v>
      </c>
      <c r="I271" s="216"/>
      <c r="L271" s="212"/>
      <c r="M271" s="217"/>
      <c r="N271" s="218"/>
      <c r="O271" s="218"/>
      <c r="P271" s="218"/>
      <c r="Q271" s="218"/>
      <c r="R271" s="218"/>
      <c r="S271" s="218"/>
      <c r="T271" s="219"/>
      <c r="V271" s="310"/>
      <c r="AT271" s="213" t="s">
        <v>220</v>
      </c>
      <c r="AU271" s="213" t="s">
        <v>80</v>
      </c>
      <c r="AV271" s="13" t="s">
        <v>86</v>
      </c>
      <c r="AW271" s="13" t="s">
        <v>36</v>
      </c>
      <c r="AX271" s="13" t="s">
        <v>11</v>
      </c>
      <c r="AY271" s="213" t="s">
        <v>212</v>
      </c>
    </row>
    <row r="272" spans="2:65" s="1" customFormat="1" ht="16.5" customHeight="1">
      <c r="B272" s="172"/>
      <c r="C272" s="202" t="s">
        <v>481</v>
      </c>
      <c r="D272" s="202" t="s">
        <v>339</v>
      </c>
      <c r="E272" s="203" t="s">
        <v>482</v>
      </c>
      <c r="F272" s="204" t="s">
        <v>483</v>
      </c>
      <c r="G272" s="205" t="s">
        <v>289</v>
      </c>
      <c r="H272" s="206">
        <v>29.861999999999998</v>
      </c>
      <c r="I272" s="207">
        <v>297.98687999999999</v>
      </c>
      <c r="J272" s="208">
        <f>ROUND(I272*H272,0)</f>
        <v>8898</v>
      </c>
      <c r="K272" s="204" t="s">
        <v>218</v>
      </c>
      <c r="L272" s="209"/>
      <c r="M272" s="210" t="s">
        <v>5</v>
      </c>
      <c r="N272" s="211" t="s">
        <v>43</v>
      </c>
      <c r="O272" s="39"/>
      <c r="P272" s="182">
        <f>O272*H272</f>
        <v>0</v>
      </c>
      <c r="Q272" s="182">
        <v>1.8E-3</v>
      </c>
      <c r="R272" s="182">
        <f>Q272*H272</f>
        <v>5.3751599999999997E-2</v>
      </c>
      <c r="S272" s="182">
        <v>0</v>
      </c>
      <c r="T272" s="183">
        <f>S272*H272</f>
        <v>0</v>
      </c>
      <c r="V272" s="310"/>
      <c r="AR272" s="23" t="s">
        <v>244</v>
      </c>
      <c r="AT272" s="23" t="s">
        <v>339</v>
      </c>
      <c r="AU272" s="23" t="s">
        <v>80</v>
      </c>
      <c r="AY272" s="23" t="s">
        <v>212</v>
      </c>
      <c r="BE272" s="184">
        <f>IF(N272="základní",J272,0)</f>
        <v>8898</v>
      </c>
      <c r="BF272" s="184">
        <f>IF(N272="snížená",J272,0)</f>
        <v>0</v>
      </c>
      <c r="BG272" s="184">
        <f>IF(N272="zákl. přenesená",J272,0)</f>
        <v>0</v>
      </c>
      <c r="BH272" s="184">
        <f>IF(N272="sníž. přenesená",J272,0)</f>
        <v>0</v>
      </c>
      <c r="BI272" s="184">
        <f>IF(N272="nulová",J272,0)</f>
        <v>0</v>
      </c>
      <c r="BJ272" s="23" t="s">
        <v>11</v>
      </c>
      <c r="BK272" s="184">
        <f>ROUND(I272*H272,0)</f>
        <v>8898</v>
      </c>
      <c r="BL272" s="23" t="s">
        <v>86</v>
      </c>
      <c r="BM272" s="23" t="s">
        <v>484</v>
      </c>
    </row>
    <row r="273" spans="2:65" s="11" customFormat="1">
      <c r="B273" s="185"/>
      <c r="D273" s="186" t="s">
        <v>220</v>
      </c>
      <c r="E273" s="187" t="s">
        <v>5</v>
      </c>
      <c r="F273" s="188" t="s">
        <v>485</v>
      </c>
      <c r="H273" s="189">
        <v>14.930999999999999</v>
      </c>
      <c r="I273" s="190"/>
      <c r="L273" s="185"/>
      <c r="M273" s="191"/>
      <c r="N273" s="192"/>
      <c r="O273" s="192"/>
      <c r="P273" s="192"/>
      <c r="Q273" s="192"/>
      <c r="R273" s="192"/>
      <c r="S273" s="192"/>
      <c r="T273" s="193"/>
      <c r="V273" s="310"/>
      <c r="AT273" s="187" t="s">
        <v>220</v>
      </c>
      <c r="AU273" s="187" t="s">
        <v>80</v>
      </c>
      <c r="AV273" s="11" t="s">
        <v>80</v>
      </c>
      <c r="AW273" s="11" t="s">
        <v>36</v>
      </c>
      <c r="AX273" s="11" t="s">
        <v>72</v>
      </c>
      <c r="AY273" s="187" t="s">
        <v>212</v>
      </c>
    </row>
    <row r="274" spans="2:65" s="11" customFormat="1">
      <c r="B274" s="185"/>
      <c r="D274" s="186" t="s">
        <v>220</v>
      </c>
      <c r="E274" s="187" t="s">
        <v>5</v>
      </c>
      <c r="F274" s="188" t="s">
        <v>486</v>
      </c>
      <c r="H274" s="189">
        <v>14.930999999999999</v>
      </c>
      <c r="I274" s="190"/>
      <c r="L274" s="185"/>
      <c r="M274" s="191"/>
      <c r="N274" s="192"/>
      <c r="O274" s="192"/>
      <c r="P274" s="192"/>
      <c r="Q274" s="192"/>
      <c r="R274" s="192"/>
      <c r="S274" s="192"/>
      <c r="T274" s="193"/>
      <c r="V274" s="310"/>
      <c r="AT274" s="187" t="s">
        <v>220</v>
      </c>
      <c r="AU274" s="187" t="s">
        <v>80</v>
      </c>
      <c r="AV274" s="11" t="s">
        <v>80</v>
      </c>
      <c r="AW274" s="11" t="s">
        <v>36</v>
      </c>
      <c r="AX274" s="11" t="s">
        <v>72</v>
      </c>
      <c r="AY274" s="187" t="s">
        <v>212</v>
      </c>
    </row>
    <row r="275" spans="2:65" s="12" customFormat="1">
      <c r="B275" s="194"/>
      <c r="D275" s="186" t="s">
        <v>220</v>
      </c>
      <c r="E275" s="195" t="s">
        <v>5</v>
      </c>
      <c r="F275" s="196" t="s">
        <v>222</v>
      </c>
      <c r="H275" s="197">
        <v>29.861999999999998</v>
      </c>
      <c r="I275" s="198"/>
      <c r="L275" s="194"/>
      <c r="M275" s="199"/>
      <c r="N275" s="200"/>
      <c r="O275" s="200"/>
      <c r="P275" s="200"/>
      <c r="Q275" s="200"/>
      <c r="R275" s="200"/>
      <c r="S275" s="200"/>
      <c r="T275" s="201"/>
      <c r="V275" s="310"/>
      <c r="AT275" s="195" t="s">
        <v>220</v>
      </c>
      <c r="AU275" s="195" t="s">
        <v>80</v>
      </c>
      <c r="AV275" s="12" t="s">
        <v>83</v>
      </c>
      <c r="AW275" s="12" t="s">
        <v>36</v>
      </c>
      <c r="AX275" s="12" t="s">
        <v>11</v>
      </c>
      <c r="AY275" s="195" t="s">
        <v>212</v>
      </c>
    </row>
    <row r="276" spans="2:65" s="1" customFormat="1" ht="16.5" customHeight="1">
      <c r="B276" s="172"/>
      <c r="C276" s="202" t="s">
        <v>487</v>
      </c>
      <c r="D276" s="202" t="s">
        <v>339</v>
      </c>
      <c r="E276" s="203" t="s">
        <v>488</v>
      </c>
      <c r="F276" s="204" t="s">
        <v>489</v>
      </c>
      <c r="G276" s="205" t="s">
        <v>289</v>
      </c>
      <c r="H276" s="206">
        <v>121.937</v>
      </c>
      <c r="I276" s="207">
        <v>95.548051200000003</v>
      </c>
      <c r="J276" s="208">
        <f>ROUND(I276*H276,0)</f>
        <v>11651</v>
      </c>
      <c r="K276" s="204" t="s">
        <v>218</v>
      </c>
      <c r="L276" s="209"/>
      <c r="M276" s="210" t="s">
        <v>5</v>
      </c>
      <c r="N276" s="211" t="s">
        <v>43</v>
      </c>
      <c r="O276" s="39"/>
      <c r="P276" s="182">
        <f>O276*H276</f>
        <v>0</v>
      </c>
      <c r="Q276" s="182">
        <v>1.3600000000000001E-3</v>
      </c>
      <c r="R276" s="182">
        <f>Q276*H276</f>
        <v>0.16583432000000001</v>
      </c>
      <c r="S276" s="182">
        <v>0</v>
      </c>
      <c r="T276" s="183">
        <f>S276*H276</f>
        <v>0</v>
      </c>
      <c r="V276" s="310"/>
      <c r="AR276" s="23" t="s">
        <v>244</v>
      </c>
      <c r="AT276" s="23" t="s">
        <v>339</v>
      </c>
      <c r="AU276" s="23" t="s">
        <v>80</v>
      </c>
      <c r="AY276" s="23" t="s">
        <v>212</v>
      </c>
      <c r="BE276" s="184">
        <f>IF(N276="základní",J276,0)</f>
        <v>11651</v>
      </c>
      <c r="BF276" s="184">
        <f>IF(N276="snížená",J276,0)</f>
        <v>0</v>
      </c>
      <c r="BG276" s="184">
        <f>IF(N276="zákl. přenesená",J276,0)</f>
        <v>0</v>
      </c>
      <c r="BH276" s="184">
        <f>IF(N276="sníž. přenesená",J276,0)</f>
        <v>0</v>
      </c>
      <c r="BI276" s="184">
        <f>IF(N276="nulová",J276,0)</f>
        <v>0</v>
      </c>
      <c r="BJ276" s="23" t="s">
        <v>11</v>
      </c>
      <c r="BK276" s="184">
        <f>ROUND(I276*H276,0)</f>
        <v>11651</v>
      </c>
      <c r="BL276" s="23" t="s">
        <v>86</v>
      </c>
      <c r="BM276" s="23" t="s">
        <v>490</v>
      </c>
    </row>
    <row r="277" spans="2:65" s="11" customFormat="1">
      <c r="B277" s="185"/>
      <c r="D277" s="186" t="s">
        <v>220</v>
      </c>
      <c r="E277" s="187" t="s">
        <v>5</v>
      </c>
      <c r="F277" s="188" t="s">
        <v>491</v>
      </c>
      <c r="H277" s="189">
        <v>121.937</v>
      </c>
      <c r="I277" s="190"/>
      <c r="L277" s="185"/>
      <c r="M277" s="191"/>
      <c r="N277" s="192"/>
      <c r="O277" s="192"/>
      <c r="P277" s="192"/>
      <c r="Q277" s="192"/>
      <c r="R277" s="192"/>
      <c r="S277" s="192"/>
      <c r="T277" s="193"/>
      <c r="V277" s="310"/>
      <c r="AT277" s="187" t="s">
        <v>220</v>
      </c>
      <c r="AU277" s="187" t="s">
        <v>80</v>
      </c>
      <c r="AV277" s="11" t="s">
        <v>80</v>
      </c>
      <c r="AW277" s="11" t="s">
        <v>36</v>
      </c>
      <c r="AX277" s="11" t="s">
        <v>11</v>
      </c>
      <c r="AY277" s="187" t="s">
        <v>212</v>
      </c>
    </row>
    <row r="278" spans="2:65" s="1" customFormat="1" ht="25.5" customHeight="1">
      <c r="B278" s="172"/>
      <c r="C278" s="173" t="s">
        <v>492</v>
      </c>
      <c r="D278" s="173" t="s">
        <v>214</v>
      </c>
      <c r="E278" s="174" t="s">
        <v>493</v>
      </c>
      <c r="F278" s="175" t="s">
        <v>494</v>
      </c>
      <c r="G278" s="176" t="s">
        <v>268</v>
      </c>
      <c r="H278" s="177">
        <v>31.12</v>
      </c>
      <c r="I278" s="178">
        <v>149.954688</v>
      </c>
      <c r="J278" s="179">
        <f>ROUND(I278*H278,0)</f>
        <v>4667</v>
      </c>
      <c r="K278" s="175" t="s">
        <v>218</v>
      </c>
      <c r="L278" s="38"/>
      <c r="M278" s="180" t="s">
        <v>5</v>
      </c>
      <c r="N278" s="181" t="s">
        <v>43</v>
      </c>
      <c r="O278" s="39"/>
      <c r="P278" s="182">
        <f>O278*H278</f>
        <v>0</v>
      </c>
      <c r="Q278" s="182">
        <v>1.6800999999999999E-3</v>
      </c>
      <c r="R278" s="182">
        <f>Q278*H278</f>
        <v>5.2284711999999997E-2</v>
      </c>
      <c r="S278" s="182">
        <v>0</v>
      </c>
      <c r="T278" s="183">
        <f>S278*H278</f>
        <v>0</v>
      </c>
      <c r="V278" s="310"/>
      <c r="AR278" s="23" t="s">
        <v>86</v>
      </c>
      <c r="AT278" s="23" t="s">
        <v>214</v>
      </c>
      <c r="AU278" s="23" t="s">
        <v>80</v>
      </c>
      <c r="AY278" s="23" t="s">
        <v>212</v>
      </c>
      <c r="BE278" s="184">
        <f>IF(N278="základní",J278,0)</f>
        <v>4667</v>
      </c>
      <c r="BF278" s="184">
        <f>IF(N278="snížená",J278,0)</f>
        <v>0</v>
      </c>
      <c r="BG278" s="184">
        <f>IF(N278="zákl. přenesená",J278,0)</f>
        <v>0</v>
      </c>
      <c r="BH278" s="184">
        <f>IF(N278="sníž. přenesená",J278,0)</f>
        <v>0</v>
      </c>
      <c r="BI278" s="184">
        <f>IF(N278="nulová",J278,0)</f>
        <v>0</v>
      </c>
      <c r="BJ278" s="23" t="s">
        <v>11</v>
      </c>
      <c r="BK278" s="184">
        <f>ROUND(I278*H278,0)</f>
        <v>4667</v>
      </c>
      <c r="BL278" s="23" t="s">
        <v>86</v>
      </c>
      <c r="BM278" s="23" t="s">
        <v>495</v>
      </c>
    </row>
    <row r="279" spans="2:65" s="11" customFormat="1">
      <c r="B279" s="185"/>
      <c r="D279" s="186" t="s">
        <v>220</v>
      </c>
      <c r="E279" s="187" t="s">
        <v>5</v>
      </c>
      <c r="F279" s="188" t="s">
        <v>496</v>
      </c>
      <c r="H279" s="189">
        <v>7</v>
      </c>
      <c r="I279" s="190"/>
      <c r="L279" s="185"/>
      <c r="M279" s="191"/>
      <c r="N279" s="192"/>
      <c r="O279" s="192"/>
      <c r="P279" s="192"/>
      <c r="Q279" s="192"/>
      <c r="R279" s="192"/>
      <c r="S279" s="192"/>
      <c r="T279" s="193"/>
      <c r="V279" s="310"/>
      <c r="AT279" s="187" t="s">
        <v>220</v>
      </c>
      <c r="AU279" s="187" t="s">
        <v>80</v>
      </c>
      <c r="AV279" s="11" t="s">
        <v>80</v>
      </c>
      <c r="AW279" s="11" t="s">
        <v>36</v>
      </c>
      <c r="AX279" s="11" t="s">
        <v>72</v>
      </c>
      <c r="AY279" s="187" t="s">
        <v>212</v>
      </c>
    </row>
    <row r="280" spans="2:65" s="11" customFormat="1">
      <c r="B280" s="185"/>
      <c r="D280" s="186" t="s">
        <v>220</v>
      </c>
      <c r="E280" s="187" t="s">
        <v>5</v>
      </c>
      <c r="F280" s="188" t="s">
        <v>497</v>
      </c>
      <c r="H280" s="189">
        <v>24.12</v>
      </c>
      <c r="I280" s="190"/>
      <c r="L280" s="185"/>
      <c r="M280" s="191"/>
      <c r="N280" s="192"/>
      <c r="O280" s="192"/>
      <c r="P280" s="192"/>
      <c r="Q280" s="192"/>
      <c r="R280" s="192"/>
      <c r="S280" s="192"/>
      <c r="T280" s="193"/>
      <c r="V280" s="310"/>
      <c r="AT280" s="187" t="s">
        <v>220</v>
      </c>
      <c r="AU280" s="187" t="s">
        <v>80</v>
      </c>
      <c r="AV280" s="11" t="s">
        <v>80</v>
      </c>
      <c r="AW280" s="11" t="s">
        <v>36</v>
      </c>
      <c r="AX280" s="11" t="s">
        <v>72</v>
      </c>
      <c r="AY280" s="187" t="s">
        <v>212</v>
      </c>
    </row>
    <row r="281" spans="2:65" s="12" customFormat="1">
      <c r="B281" s="194"/>
      <c r="D281" s="186" t="s">
        <v>220</v>
      </c>
      <c r="E281" s="195" t="s">
        <v>115</v>
      </c>
      <c r="F281" s="196" t="s">
        <v>222</v>
      </c>
      <c r="H281" s="197">
        <v>31.12</v>
      </c>
      <c r="I281" s="198"/>
      <c r="L281" s="194"/>
      <c r="M281" s="199"/>
      <c r="N281" s="200"/>
      <c r="O281" s="200"/>
      <c r="P281" s="200"/>
      <c r="Q281" s="200"/>
      <c r="R281" s="200"/>
      <c r="S281" s="200"/>
      <c r="T281" s="201"/>
      <c r="V281" s="310"/>
      <c r="AT281" s="195" t="s">
        <v>220</v>
      </c>
      <c r="AU281" s="195" t="s">
        <v>80</v>
      </c>
      <c r="AV281" s="12" t="s">
        <v>83</v>
      </c>
      <c r="AW281" s="12" t="s">
        <v>36</v>
      </c>
      <c r="AX281" s="12" t="s">
        <v>11</v>
      </c>
      <c r="AY281" s="195" t="s">
        <v>212</v>
      </c>
    </row>
    <row r="282" spans="2:65" s="1" customFormat="1" ht="16.5" customHeight="1">
      <c r="B282" s="172"/>
      <c r="C282" s="202" t="s">
        <v>498</v>
      </c>
      <c r="D282" s="202" t="s">
        <v>339</v>
      </c>
      <c r="E282" s="203" t="s">
        <v>499</v>
      </c>
      <c r="F282" s="204" t="s">
        <v>500</v>
      </c>
      <c r="G282" s="205" t="s">
        <v>289</v>
      </c>
      <c r="H282" s="206">
        <v>6.2240000000000002</v>
      </c>
      <c r="I282" s="207">
        <v>47.774025600000002</v>
      </c>
      <c r="J282" s="208">
        <f>ROUND(I282*H282,0)</f>
        <v>297</v>
      </c>
      <c r="K282" s="204" t="s">
        <v>218</v>
      </c>
      <c r="L282" s="209"/>
      <c r="M282" s="210" t="s">
        <v>5</v>
      </c>
      <c r="N282" s="211" t="s">
        <v>43</v>
      </c>
      <c r="O282" s="39"/>
      <c r="P282" s="182">
        <f>O282*H282</f>
        <v>0</v>
      </c>
      <c r="Q282" s="182">
        <v>6.8000000000000005E-4</v>
      </c>
      <c r="R282" s="182">
        <f>Q282*H282</f>
        <v>4.2323200000000004E-3</v>
      </c>
      <c r="S282" s="182">
        <v>0</v>
      </c>
      <c r="T282" s="183">
        <f>S282*H282</f>
        <v>0</v>
      </c>
      <c r="V282" s="310"/>
      <c r="AR282" s="23" t="s">
        <v>244</v>
      </c>
      <c r="AT282" s="23" t="s">
        <v>339</v>
      </c>
      <c r="AU282" s="23" t="s">
        <v>80</v>
      </c>
      <c r="AY282" s="23" t="s">
        <v>212</v>
      </c>
      <c r="BE282" s="184">
        <f>IF(N282="základní",J282,0)</f>
        <v>297</v>
      </c>
      <c r="BF282" s="184">
        <f>IF(N282="snížená",J282,0)</f>
        <v>0</v>
      </c>
      <c r="BG282" s="184">
        <f>IF(N282="zákl. přenesená",J282,0)</f>
        <v>0</v>
      </c>
      <c r="BH282" s="184">
        <f>IF(N282="sníž. přenesená",J282,0)</f>
        <v>0</v>
      </c>
      <c r="BI282" s="184">
        <f>IF(N282="nulová",J282,0)</f>
        <v>0</v>
      </c>
      <c r="BJ282" s="23" t="s">
        <v>11</v>
      </c>
      <c r="BK282" s="184">
        <f>ROUND(I282*H282,0)</f>
        <v>297</v>
      </c>
      <c r="BL282" s="23" t="s">
        <v>86</v>
      </c>
      <c r="BM282" s="23" t="s">
        <v>501</v>
      </c>
    </row>
    <row r="283" spans="2:65" s="11" customFormat="1">
      <c r="B283" s="185"/>
      <c r="D283" s="186" t="s">
        <v>220</v>
      </c>
      <c r="E283" s="187" t="s">
        <v>5</v>
      </c>
      <c r="F283" s="188" t="s">
        <v>502</v>
      </c>
      <c r="H283" s="189">
        <v>6.2240000000000002</v>
      </c>
      <c r="I283" s="190"/>
      <c r="L283" s="185"/>
      <c r="M283" s="191"/>
      <c r="N283" s="192"/>
      <c r="O283" s="192"/>
      <c r="P283" s="192"/>
      <c r="Q283" s="192"/>
      <c r="R283" s="192"/>
      <c r="S283" s="192"/>
      <c r="T283" s="193"/>
      <c r="V283" s="310"/>
      <c r="AT283" s="187" t="s">
        <v>220</v>
      </c>
      <c r="AU283" s="187" t="s">
        <v>80</v>
      </c>
      <c r="AV283" s="11" t="s">
        <v>80</v>
      </c>
      <c r="AW283" s="11" t="s">
        <v>36</v>
      </c>
      <c r="AX283" s="11" t="s">
        <v>11</v>
      </c>
      <c r="AY283" s="187" t="s">
        <v>212</v>
      </c>
    </row>
    <row r="284" spans="2:65" s="1" customFormat="1" ht="25.5" customHeight="1">
      <c r="B284" s="172"/>
      <c r="C284" s="173" t="s">
        <v>503</v>
      </c>
      <c r="D284" s="173" t="s">
        <v>214</v>
      </c>
      <c r="E284" s="174" t="s">
        <v>504</v>
      </c>
      <c r="F284" s="175" t="s">
        <v>505</v>
      </c>
      <c r="G284" s="176" t="s">
        <v>289</v>
      </c>
      <c r="H284" s="177">
        <v>116.13</v>
      </c>
      <c r="I284" s="178">
        <v>81.033206399999983</v>
      </c>
      <c r="J284" s="179">
        <f>ROUND(I284*H284,0)</f>
        <v>9410</v>
      </c>
      <c r="K284" s="175" t="s">
        <v>218</v>
      </c>
      <c r="L284" s="38"/>
      <c r="M284" s="180" t="s">
        <v>5</v>
      </c>
      <c r="N284" s="181" t="s">
        <v>43</v>
      </c>
      <c r="O284" s="39"/>
      <c r="P284" s="182">
        <f>O284*H284</f>
        <v>0</v>
      </c>
      <c r="Q284" s="182">
        <v>8.2719999999999994E-5</v>
      </c>
      <c r="R284" s="182">
        <f>Q284*H284</f>
        <v>9.6062735999999996E-3</v>
      </c>
      <c r="S284" s="182">
        <v>0</v>
      </c>
      <c r="T284" s="183">
        <f>S284*H284</f>
        <v>0</v>
      </c>
      <c r="V284" s="310"/>
      <c r="AR284" s="23" t="s">
        <v>86</v>
      </c>
      <c r="AT284" s="23" t="s">
        <v>214</v>
      </c>
      <c r="AU284" s="23" t="s">
        <v>80</v>
      </c>
      <c r="AY284" s="23" t="s">
        <v>212</v>
      </c>
      <c r="BE284" s="184">
        <f>IF(N284="základní",J284,0)</f>
        <v>9410</v>
      </c>
      <c r="BF284" s="184">
        <f>IF(N284="snížená",J284,0)</f>
        <v>0</v>
      </c>
      <c r="BG284" s="184">
        <f>IF(N284="zákl. přenesená",J284,0)</f>
        <v>0</v>
      </c>
      <c r="BH284" s="184">
        <f>IF(N284="sníž. přenesená",J284,0)</f>
        <v>0</v>
      </c>
      <c r="BI284" s="184">
        <f>IF(N284="nulová",J284,0)</f>
        <v>0</v>
      </c>
      <c r="BJ284" s="23" t="s">
        <v>11</v>
      </c>
      <c r="BK284" s="184">
        <f>ROUND(I284*H284,0)</f>
        <v>9410</v>
      </c>
      <c r="BL284" s="23" t="s">
        <v>86</v>
      </c>
      <c r="BM284" s="23" t="s">
        <v>506</v>
      </c>
    </row>
    <row r="285" spans="2:65" s="11" customFormat="1">
      <c r="B285" s="185"/>
      <c r="D285" s="186" t="s">
        <v>220</v>
      </c>
      <c r="E285" s="187" t="s">
        <v>5</v>
      </c>
      <c r="F285" s="188" t="s">
        <v>112</v>
      </c>
      <c r="H285" s="189">
        <v>116.13</v>
      </c>
      <c r="I285" s="190"/>
      <c r="L285" s="185"/>
      <c r="M285" s="191"/>
      <c r="N285" s="192"/>
      <c r="O285" s="192"/>
      <c r="P285" s="192"/>
      <c r="Q285" s="192"/>
      <c r="R285" s="192"/>
      <c r="S285" s="192"/>
      <c r="T285" s="193"/>
      <c r="V285" s="310"/>
      <c r="AT285" s="187" t="s">
        <v>220</v>
      </c>
      <c r="AU285" s="187" t="s">
        <v>80</v>
      </c>
      <c r="AV285" s="11" t="s">
        <v>80</v>
      </c>
      <c r="AW285" s="11" t="s">
        <v>36</v>
      </c>
      <c r="AX285" s="11" t="s">
        <v>11</v>
      </c>
      <c r="AY285" s="187" t="s">
        <v>212</v>
      </c>
    </row>
    <row r="286" spans="2:65" s="1" customFormat="1" ht="16.5" customHeight="1">
      <c r="B286" s="172"/>
      <c r="C286" s="173" t="s">
        <v>507</v>
      </c>
      <c r="D286" s="173" t="s">
        <v>214</v>
      </c>
      <c r="E286" s="174" t="s">
        <v>508</v>
      </c>
      <c r="F286" s="175" t="s">
        <v>509</v>
      </c>
      <c r="G286" s="176" t="s">
        <v>268</v>
      </c>
      <c r="H286" s="177">
        <v>7.35</v>
      </c>
      <c r="I286" s="178">
        <v>99.008544000000001</v>
      </c>
      <c r="J286" s="179">
        <f>ROUND(I286*H286,0)</f>
        <v>728</v>
      </c>
      <c r="K286" s="175" t="s">
        <v>218</v>
      </c>
      <c r="L286" s="38"/>
      <c r="M286" s="180" t="s">
        <v>5</v>
      </c>
      <c r="N286" s="181" t="s">
        <v>43</v>
      </c>
      <c r="O286" s="39"/>
      <c r="P286" s="182">
        <f>O286*H286</f>
        <v>0</v>
      </c>
      <c r="Q286" s="182">
        <v>6.0000000000000002E-5</v>
      </c>
      <c r="R286" s="182">
        <f>Q286*H286</f>
        <v>4.4099999999999999E-4</v>
      </c>
      <c r="S286" s="182">
        <v>0</v>
      </c>
      <c r="T286" s="183">
        <f>S286*H286</f>
        <v>0</v>
      </c>
      <c r="V286" s="310"/>
      <c r="AR286" s="23" t="s">
        <v>86</v>
      </c>
      <c r="AT286" s="23" t="s">
        <v>214</v>
      </c>
      <c r="AU286" s="23" t="s">
        <v>80</v>
      </c>
      <c r="AY286" s="23" t="s">
        <v>212</v>
      </c>
      <c r="BE286" s="184">
        <f>IF(N286="základní",J286,0)</f>
        <v>728</v>
      </c>
      <c r="BF286" s="184">
        <f>IF(N286="snížená",J286,0)</f>
        <v>0</v>
      </c>
      <c r="BG286" s="184">
        <f>IF(N286="zákl. přenesená",J286,0)</f>
        <v>0</v>
      </c>
      <c r="BH286" s="184">
        <f>IF(N286="sníž. přenesená",J286,0)</f>
        <v>0</v>
      </c>
      <c r="BI286" s="184">
        <f>IF(N286="nulová",J286,0)</f>
        <v>0</v>
      </c>
      <c r="BJ286" s="23" t="s">
        <v>11</v>
      </c>
      <c r="BK286" s="184">
        <f>ROUND(I286*H286,0)</f>
        <v>728</v>
      </c>
      <c r="BL286" s="23" t="s">
        <v>86</v>
      </c>
      <c r="BM286" s="23" t="s">
        <v>510</v>
      </c>
    </row>
    <row r="287" spans="2:65" s="11" customFormat="1">
      <c r="B287" s="185"/>
      <c r="D287" s="186" t="s">
        <v>220</v>
      </c>
      <c r="E287" s="187" t="s">
        <v>5</v>
      </c>
      <c r="F287" s="188" t="s">
        <v>511</v>
      </c>
      <c r="H287" s="189">
        <v>7.35</v>
      </c>
      <c r="I287" s="190"/>
      <c r="L287" s="185"/>
      <c r="M287" s="191"/>
      <c r="N287" s="192"/>
      <c r="O287" s="192"/>
      <c r="P287" s="192"/>
      <c r="Q287" s="192"/>
      <c r="R287" s="192"/>
      <c r="S287" s="192"/>
      <c r="T287" s="193"/>
      <c r="V287" s="310"/>
      <c r="AT287" s="187" t="s">
        <v>220</v>
      </c>
      <c r="AU287" s="187" t="s">
        <v>80</v>
      </c>
      <c r="AV287" s="11" t="s">
        <v>80</v>
      </c>
      <c r="AW287" s="11" t="s">
        <v>36</v>
      </c>
      <c r="AX287" s="11" t="s">
        <v>72</v>
      </c>
      <c r="AY287" s="187" t="s">
        <v>212</v>
      </c>
    </row>
    <row r="288" spans="2:65" s="12" customFormat="1">
      <c r="B288" s="194"/>
      <c r="D288" s="186" t="s">
        <v>220</v>
      </c>
      <c r="E288" s="195" t="s">
        <v>122</v>
      </c>
      <c r="F288" s="196" t="s">
        <v>222</v>
      </c>
      <c r="H288" s="197">
        <v>7.35</v>
      </c>
      <c r="I288" s="198"/>
      <c r="L288" s="194"/>
      <c r="M288" s="199"/>
      <c r="N288" s="200"/>
      <c r="O288" s="200"/>
      <c r="P288" s="200"/>
      <c r="Q288" s="200"/>
      <c r="R288" s="200"/>
      <c r="S288" s="200"/>
      <c r="T288" s="201"/>
      <c r="V288" s="310"/>
      <c r="AT288" s="195" t="s">
        <v>220</v>
      </c>
      <c r="AU288" s="195" t="s">
        <v>80</v>
      </c>
      <c r="AV288" s="12" t="s">
        <v>83</v>
      </c>
      <c r="AW288" s="12" t="s">
        <v>36</v>
      </c>
      <c r="AX288" s="12" t="s">
        <v>72</v>
      </c>
      <c r="AY288" s="195" t="s">
        <v>212</v>
      </c>
    </row>
    <row r="289" spans="2:65" s="13" customFormat="1">
      <c r="B289" s="212"/>
      <c r="D289" s="186" t="s">
        <v>220</v>
      </c>
      <c r="E289" s="213" t="s">
        <v>5</v>
      </c>
      <c r="F289" s="214" t="s">
        <v>480</v>
      </c>
      <c r="H289" s="215">
        <v>7.35</v>
      </c>
      <c r="I289" s="216"/>
      <c r="L289" s="212"/>
      <c r="M289" s="217"/>
      <c r="N289" s="218"/>
      <c r="O289" s="218"/>
      <c r="P289" s="218"/>
      <c r="Q289" s="218"/>
      <c r="R289" s="218"/>
      <c r="S289" s="218"/>
      <c r="T289" s="219"/>
      <c r="V289" s="310"/>
      <c r="AT289" s="213" t="s">
        <v>220</v>
      </c>
      <c r="AU289" s="213" t="s">
        <v>80</v>
      </c>
      <c r="AV289" s="13" t="s">
        <v>86</v>
      </c>
      <c r="AW289" s="13" t="s">
        <v>36</v>
      </c>
      <c r="AX289" s="13" t="s">
        <v>11</v>
      </c>
      <c r="AY289" s="213" t="s">
        <v>212</v>
      </c>
    </row>
    <row r="290" spans="2:65" s="1" customFormat="1" ht="16.5" customHeight="1">
      <c r="B290" s="172"/>
      <c r="C290" s="202" t="s">
        <v>512</v>
      </c>
      <c r="D290" s="202" t="s">
        <v>339</v>
      </c>
      <c r="E290" s="203" t="s">
        <v>513</v>
      </c>
      <c r="F290" s="204" t="s">
        <v>514</v>
      </c>
      <c r="G290" s="205" t="s">
        <v>268</v>
      </c>
      <c r="H290" s="206">
        <v>7.718</v>
      </c>
      <c r="I290" s="207">
        <v>65.076489600000002</v>
      </c>
      <c r="J290" s="208">
        <f>ROUND(I290*H290,0)</f>
        <v>502</v>
      </c>
      <c r="K290" s="204" t="s">
        <v>218</v>
      </c>
      <c r="L290" s="209"/>
      <c r="M290" s="210" t="s">
        <v>5</v>
      </c>
      <c r="N290" s="211" t="s">
        <v>43</v>
      </c>
      <c r="O290" s="39"/>
      <c r="P290" s="182">
        <f>O290*H290</f>
        <v>0</v>
      </c>
      <c r="Q290" s="182">
        <v>3.8999999999999999E-4</v>
      </c>
      <c r="R290" s="182">
        <f>Q290*H290</f>
        <v>3.01002E-3</v>
      </c>
      <c r="S290" s="182">
        <v>0</v>
      </c>
      <c r="T290" s="183">
        <f>S290*H290</f>
        <v>0</v>
      </c>
      <c r="V290" s="310"/>
      <c r="AR290" s="23" t="s">
        <v>244</v>
      </c>
      <c r="AT290" s="23" t="s">
        <v>339</v>
      </c>
      <c r="AU290" s="23" t="s">
        <v>80</v>
      </c>
      <c r="AY290" s="23" t="s">
        <v>212</v>
      </c>
      <c r="BE290" s="184">
        <f>IF(N290="základní",J290,0)</f>
        <v>502</v>
      </c>
      <c r="BF290" s="184">
        <f>IF(N290="snížená",J290,0)</f>
        <v>0</v>
      </c>
      <c r="BG290" s="184">
        <f>IF(N290="zákl. přenesená",J290,0)</f>
        <v>0</v>
      </c>
      <c r="BH290" s="184">
        <f>IF(N290="sníž. přenesená",J290,0)</f>
        <v>0</v>
      </c>
      <c r="BI290" s="184">
        <f>IF(N290="nulová",J290,0)</f>
        <v>0</v>
      </c>
      <c r="BJ290" s="23" t="s">
        <v>11</v>
      </c>
      <c r="BK290" s="184">
        <f>ROUND(I290*H290,0)</f>
        <v>502</v>
      </c>
      <c r="BL290" s="23" t="s">
        <v>86</v>
      </c>
      <c r="BM290" s="23" t="s">
        <v>515</v>
      </c>
    </row>
    <row r="291" spans="2:65" s="11" customFormat="1">
      <c r="B291" s="185"/>
      <c r="D291" s="186" t="s">
        <v>220</v>
      </c>
      <c r="E291" s="187" t="s">
        <v>5</v>
      </c>
      <c r="F291" s="188" t="s">
        <v>516</v>
      </c>
      <c r="H291" s="189">
        <v>7.718</v>
      </c>
      <c r="I291" s="190"/>
      <c r="L291" s="185"/>
      <c r="M291" s="191"/>
      <c r="N291" s="192"/>
      <c r="O291" s="192"/>
      <c r="P291" s="192"/>
      <c r="Q291" s="192"/>
      <c r="R291" s="192"/>
      <c r="S291" s="192"/>
      <c r="T291" s="193"/>
      <c r="V291" s="310"/>
      <c r="AT291" s="187" t="s">
        <v>220</v>
      </c>
      <c r="AU291" s="187" t="s">
        <v>80</v>
      </c>
      <c r="AV291" s="11" t="s">
        <v>80</v>
      </c>
      <c r="AW291" s="11" t="s">
        <v>36</v>
      </c>
      <c r="AX291" s="11" t="s">
        <v>11</v>
      </c>
      <c r="AY291" s="187" t="s">
        <v>212</v>
      </c>
    </row>
    <row r="292" spans="2:65" s="1" customFormat="1" ht="16.5" customHeight="1">
      <c r="B292" s="172"/>
      <c r="C292" s="173" t="s">
        <v>517</v>
      </c>
      <c r="D292" s="173" t="s">
        <v>214</v>
      </c>
      <c r="E292" s="174" t="s">
        <v>518</v>
      </c>
      <c r="F292" s="175" t="s">
        <v>519</v>
      </c>
      <c r="G292" s="176" t="s">
        <v>268</v>
      </c>
      <c r="H292" s="177">
        <v>98.32</v>
      </c>
      <c r="I292" s="178">
        <v>57.194255999999996</v>
      </c>
      <c r="J292" s="179">
        <f>ROUND(I292*H292,0)</f>
        <v>5623</v>
      </c>
      <c r="K292" s="175" t="s">
        <v>218</v>
      </c>
      <c r="L292" s="38"/>
      <c r="M292" s="180" t="s">
        <v>5</v>
      </c>
      <c r="N292" s="181" t="s">
        <v>43</v>
      </c>
      <c r="O292" s="39"/>
      <c r="P292" s="182">
        <f>O292*H292</f>
        <v>0</v>
      </c>
      <c r="Q292" s="182">
        <v>2.5017000000000003E-4</v>
      </c>
      <c r="R292" s="182">
        <f>Q292*H292</f>
        <v>2.4596714400000001E-2</v>
      </c>
      <c r="S292" s="182">
        <v>0</v>
      </c>
      <c r="T292" s="183">
        <f>S292*H292</f>
        <v>0</v>
      </c>
      <c r="V292" s="310"/>
      <c r="AR292" s="23" t="s">
        <v>86</v>
      </c>
      <c r="AT292" s="23" t="s">
        <v>214</v>
      </c>
      <c r="AU292" s="23" t="s">
        <v>80</v>
      </c>
      <c r="AY292" s="23" t="s">
        <v>212</v>
      </c>
      <c r="BE292" s="184">
        <f>IF(N292="základní",J292,0)</f>
        <v>5623</v>
      </c>
      <c r="BF292" s="184">
        <f>IF(N292="snížená",J292,0)</f>
        <v>0</v>
      </c>
      <c r="BG292" s="184">
        <f>IF(N292="zákl. přenesená",J292,0)</f>
        <v>0</v>
      </c>
      <c r="BH292" s="184">
        <f>IF(N292="sníž. přenesená",J292,0)</f>
        <v>0</v>
      </c>
      <c r="BI292" s="184">
        <f>IF(N292="nulová",J292,0)</f>
        <v>0</v>
      </c>
      <c r="BJ292" s="23" t="s">
        <v>11</v>
      </c>
      <c r="BK292" s="184">
        <f>ROUND(I292*H292,0)</f>
        <v>5623</v>
      </c>
      <c r="BL292" s="23" t="s">
        <v>86</v>
      </c>
      <c r="BM292" s="23" t="s">
        <v>520</v>
      </c>
    </row>
    <row r="293" spans="2:65" s="11" customFormat="1">
      <c r="B293" s="185"/>
      <c r="D293" s="186" t="s">
        <v>220</v>
      </c>
      <c r="E293" s="187" t="s">
        <v>5</v>
      </c>
      <c r="F293" s="188" t="s">
        <v>521</v>
      </c>
      <c r="H293" s="189">
        <v>34</v>
      </c>
      <c r="I293" s="190"/>
      <c r="L293" s="185"/>
      <c r="M293" s="191"/>
      <c r="N293" s="192"/>
      <c r="O293" s="192"/>
      <c r="P293" s="192"/>
      <c r="Q293" s="192"/>
      <c r="R293" s="192"/>
      <c r="S293" s="192"/>
      <c r="T293" s="193"/>
      <c r="V293" s="310"/>
      <c r="AT293" s="187" t="s">
        <v>220</v>
      </c>
      <c r="AU293" s="187" t="s">
        <v>80</v>
      </c>
      <c r="AV293" s="11" t="s">
        <v>80</v>
      </c>
      <c r="AW293" s="11" t="s">
        <v>36</v>
      </c>
      <c r="AX293" s="11" t="s">
        <v>72</v>
      </c>
      <c r="AY293" s="187" t="s">
        <v>212</v>
      </c>
    </row>
    <row r="294" spans="2:65" s="12" customFormat="1">
      <c r="B294" s="194"/>
      <c r="D294" s="186" t="s">
        <v>220</v>
      </c>
      <c r="E294" s="195" t="s">
        <v>126</v>
      </c>
      <c r="F294" s="196" t="s">
        <v>522</v>
      </c>
      <c r="H294" s="197">
        <v>34</v>
      </c>
      <c r="I294" s="198"/>
      <c r="L294" s="194"/>
      <c r="M294" s="199"/>
      <c r="N294" s="200"/>
      <c r="O294" s="200"/>
      <c r="P294" s="200"/>
      <c r="Q294" s="200"/>
      <c r="R294" s="200"/>
      <c r="S294" s="200"/>
      <c r="T294" s="201"/>
      <c r="V294" s="310"/>
      <c r="AT294" s="195" t="s">
        <v>220</v>
      </c>
      <c r="AU294" s="195" t="s">
        <v>80</v>
      </c>
      <c r="AV294" s="12" t="s">
        <v>83</v>
      </c>
      <c r="AW294" s="12" t="s">
        <v>36</v>
      </c>
      <c r="AX294" s="12" t="s">
        <v>72</v>
      </c>
      <c r="AY294" s="195" t="s">
        <v>212</v>
      </c>
    </row>
    <row r="295" spans="2:65" s="11" customFormat="1">
      <c r="B295" s="185"/>
      <c r="D295" s="186" t="s">
        <v>220</v>
      </c>
      <c r="E295" s="187" t="s">
        <v>5</v>
      </c>
      <c r="F295" s="188" t="s">
        <v>496</v>
      </c>
      <c r="H295" s="189">
        <v>7</v>
      </c>
      <c r="I295" s="190"/>
      <c r="L295" s="185"/>
      <c r="M295" s="191"/>
      <c r="N295" s="192"/>
      <c r="O295" s="192"/>
      <c r="P295" s="192"/>
      <c r="Q295" s="192"/>
      <c r="R295" s="192"/>
      <c r="S295" s="192"/>
      <c r="T295" s="193"/>
      <c r="V295" s="310"/>
      <c r="AT295" s="187" t="s">
        <v>220</v>
      </c>
      <c r="AU295" s="187" t="s">
        <v>80</v>
      </c>
      <c r="AV295" s="11" t="s">
        <v>80</v>
      </c>
      <c r="AW295" s="11" t="s">
        <v>36</v>
      </c>
      <c r="AX295" s="11" t="s">
        <v>72</v>
      </c>
      <c r="AY295" s="187" t="s">
        <v>212</v>
      </c>
    </row>
    <row r="296" spans="2:65" s="11" customFormat="1">
      <c r="B296" s="185"/>
      <c r="D296" s="186" t="s">
        <v>220</v>
      </c>
      <c r="E296" s="187" t="s">
        <v>5</v>
      </c>
      <c r="F296" s="188" t="s">
        <v>523</v>
      </c>
      <c r="H296" s="189">
        <v>21.66</v>
      </c>
      <c r="I296" s="190"/>
      <c r="L296" s="185"/>
      <c r="M296" s="191"/>
      <c r="N296" s="192"/>
      <c r="O296" s="192"/>
      <c r="P296" s="192"/>
      <c r="Q296" s="192"/>
      <c r="R296" s="192"/>
      <c r="S296" s="192"/>
      <c r="T296" s="193"/>
      <c r="V296" s="310"/>
      <c r="AT296" s="187" t="s">
        <v>220</v>
      </c>
      <c r="AU296" s="187" t="s">
        <v>80</v>
      </c>
      <c r="AV296" s="11" t="s">
        <v>80</v>
      </c>
      <c r="AW296" s="11" t="s">
        <v>36</v>
      </c>
      <c r="AX296" s="11" t="s">
        <v>72</v>
      </c>
      <c r="AY296" s="187" t="s">
        <v>212</v>
      </c>
    </row>
    <row r="297" spans="2:65" s="12" customFormat="1">
      <c r="B297" s="194"/>
      <c r="D297" s="186" t="s">
        <v>220</v>
      </c>
      <c r="E297" s="195" t="s">
        <v>129</v>
      </c>
      <c r="F297" s="196" t="s">
        <v>524</v>
      </c>
      <c r="H297" s="197">
        <v>28.66</v>
      </c>
      <c r="I297" s="198"/>
      <c r="L297" s="194"/>
      <c r="M297" s="199"/>
      <c r="N297" s="200"/>
      <c r="O297" s="200"/>
      <c r="P297" s="200"/>
      <c r="Q297" s="200"/>
      <c r="R297" s="200"/>
      <c r="S297" s="200"/>
      <c r="T297" s="201"/>
      <c r="V297" s="310"/>
      <c r="AT297" s="195" t="s">
        <v>220</v>
      </c>
      <c r="AU297" s="195" t="s">
        <v>80</v>
      </c>
      <c r="AV297" s="12" t="s">
        <v>83</v>
      </c>
      <c r="AW297" s="12" t="s">
        <v>36</v>
      </c>
      <c r="AX297" s="12" t="s">
        <v>72</v>
      </c>
      <c r="AY297" s="195" t="s">
        <v>212</v>
      </c>
    </row>
    <row r="298" spans="2:65" s="11" customFormat="1">
      <c r="B298" s="185"/>
      <c r="D298" s="186" t="s">
        <v>220</v>
      </c>
      <c r="E298" s="187" t="s">
        <v>5</v>
      </c>
      <c r="F298" s="188" t="s">
        <v>525</v>
      </c>
      <c r="H298" s="189">
        <v>2.46</v>
      </c>
      <c r="I298" s="190"/>
      <c r="L298" s="185"/>
      <c r="M298" s="191"/>
      <c r="N298" s="192"/>
      <c r="O298" s="192"/>
      <c r="P298" s="192"/>
      <c r="Q298" s="192"/>
      <c r="R298" s="192"/>
      <c r="S298" s="192"/>
      <c r="T298" s="193"/>
      <c r="V298" s="310"/>
      <c r="AT298" s="187" t="s">
        <v>220</v>
      </c>
      <c r="AU298" s="187" t="s">
        <v>80</v>
      </c>
      <c r="AV298" s="11" t="s">
        <v>80</v>
      </c>
      <c r="AW298" s="11" t="s">
        <v>36</v>
      </c>
      <c r="AX298" s="11" t="s">
        <v>72</v>
      </c>
      <c r="AY298" s="187" t="s">
        <v>212</v>
      </c>
    </row>
    <row r="299" spans="2:65" s="12" customFormat="1">
      <c r="B299" s="194"/>
      <c r="D299" s="186" t="s">
        <v>220</v>
      </c>
      <c r="E299" s="195" t="s">
        <v>132</v>
      </c>
      <c r="F299" s="196" t="s">
        <v>526</v>
      </c>
      <c r="H299" s="197">
        <v>2.46</v>
      </c>
      <c r="I299" s="198"/>
      <c r="L299" s="194"/>
      <c r="M299" s="199"/>
      <c r="N299" s="200"/>
      <c r="O299" s="200"/>
      <c r="P299" s="200"/>
      <c r="Q299" s="200"/>
      <c r="R299" s="200"/>
      <c r="S299" s="200"/>
      <c r="T299" s="201"/>
      <c r="V299" s="310"/>
      <c r="AT299" s="195" t="s">
        <v>220</v>
      </c>
      <c r="AU299" s="195" t="s">
        <v>80</v>
      </c>
      <c r="AV299" s="12" t="s">
        <v>83</v>
      </c>
      <c r="AW299" s="12" t="s">
        <v>36</v>
      </c>
      <c r="AX299" s="12" t="s">
        <v>72</v>
      </c>
      <c r="AY299" s="195" t="s">
        <v>212</v>
      </c>
    </row>
    <row r="300" spans="2:65" s="11" customFormat="1">
      <c r="B300" s="185"/>
      <c r="D300" s="186" t="s">
        <v>220</v>
      </c>
      <c r="E300" s="187" t="s">
        <v>5</v>
      </c>
      <c r="F300" s="188" t="s">
        <v>527</v>
      </c>
      <c r="H300" s="189">
        <v>33.200000000000003</v>
      </c>
      <c r="I300" s="190"/>
      <c r="L300" s="185"/>
      <c r="M300" s="191"/>
      <c r="N300" s="192"/>
      <c r="O300" s="192"/>
      <c r="P300" s="192"/>
      <c r="Q300" s="192"/>
      <c r="R300" s="192"/>
      <c r="S300" s="192"/>
      <c r="T300" s="193"/>
      <c r="V300" s="310"/>
      <c r="AT300" s="187" t="s">
        <v>220</v>
      </c>
      <c r="AU300" s="187" t="s">
        <v>80</v>
      </c>
      <c r="AV300" s="11" t="s">
        <v>80</v>
      </c>
      <c r="AW300" s="11" t="s">
        <v>36</v>
      </c>
      <c r="AX300" s="11" t="s">
        <v>72</v>
      </c>
      <c r="AY300" s="187" t="s">
        <v>212</v>
      </c>
    </row>
    <row r="301" spans="2:65" s="12" customFormat="1">
      <c r="B301" s="194"/>
      <c r="D301" s="186" t="s">
        <v>220</v>
      </c>
      <c r="E301" s="195" t="s">
        <v>135</v>
      </c>
      <c r="F301" s="196" t="s">
        <v>528</v>
      </c>
      <c r="H301" s="197">
        <v>33.200000000000003</v>
      </c>
      <c r="I301" s="198"/>
      <c r="L301" s="194"/>
      <c r="M301" s="199"/>
      <c r="N301" s="200"/>
      <c r="O301" s="200"/>
      <c r="P301" s="200"/>
      <c r="Q301" s="200"/>
      <c r="R301" s="200"/>
      <c r="S301" s="200"/>
      <c r="T301" s="201"/>
      <c r="V301" s="310"/>
      <c r="AT301" s="195" t="s">
        <v>220</v>
      </c>
      <c r="AU301" s="195" t="s">
        <v>80</v>
      </c>
      <c r="AV301" s="12" t="s">
        <v>83</v>
      </c>
      <c r="AW301" s="12" t="s">
        <v>36</v>
      </c>
      <c r="AX301" s="12" t="s">
        <v>72</v>
      </c>
      <c r="AY301" s="195" t="s">
        <v>212</v>
      </c>
    </row>
    <row r="302" spans="2:65" s="13" customFormat="1">
      <c r="B302" s="212"/>
      <c r="D302" s="186" t="s">
        <v>220</v>
      </c>
      <c r="E302" s="213" t="s">
        <v>5</v>
      </c>
      <c r="F302" s="214" t="s">
        <v>480</v>
      </c>
      <c r="H302" s="215">
        <v>98.32</v>
      </c>
      <c r="I302" s="216"/>
      <c r="L302" s="212"/>
      <c r="M302" s="217"/>
      <c r="N302" s="218"/>
      <c r="O302" s="218"/>
      <c r="P302" s="218"/>
      <c r="Q302" s="218"/>
      <c r="R302" s="218"/>
      <c r="S302" s="218"/>
      <c r="T302" s="219"/>
      <c r="V302" s="310"/>
      <c r="AT302" s="213" t="s">
        <v>220</v>
      </c>
      <c r="AU302" s="213" t="s">
        <v>80</v>
      </c>
      <c r="AV302" s="13" t="s">
        <v>86</v>
      </c>
      <c r="AW302" s="13" t="s">
        <v>36</v>
      </c>
      <c r="AX302" s="13" t="s">
        <v>11</v>
      </c>
      <c r="AY302" s="213" t="s">
        <v>212</v>
      </c>
    </row>
    <row r="303" spans="2:65" s="1" customFormat="1" ht="16.5" customHeight="1">
      <c r="B303" s="172"/>
      <c r="C303" s="202" t="s">
        <v>529</v>
      </c>
      <c r="D303" s="202" t="s">
        <v>339</v>
      </c>
      <c r="E303" s="203" t="s">
        <v>530</v>
      </c>
      <c r="F303" s="204" t="s">
        <v>531</v>
      </c>
      <c r="G303" s="205" t="s">
        <v>268</v>
      </c>
      <c r="H303" s="206">
        <v>35.700000000000003</v>
      </c>
      <c r="I303" s="207">
        <v>17.398588800000002</v>
      </c>
      <c r="J303" s="208">
        <f>ROUND(I303*H303,0)</f>
        <v>621</v>
      </c>
      <c r="K303" s="204" t="s">
        <v>218</v>
      </c>
      <c r="L303" s="209"/>
      <c r="M303" s="210" t="s">
        <v>5</v>
      </c>
      <c r="N303" s="211" t="s">
        <v>43</v>
      </c>
      <c r="O303" s="39"/>
      <c r="P303" s="182">
        <f>O303*H303</f>
        <v>0</v>
      </c>
      <c r="Q303" s="182">
        <v>3.0000000000000001E-5</v>
      </c>
      <c r="R303" s="182">
        <f>Q303*H303</f>
        <v>1.0710000000000001E-3</v>
      </c>
      <c r="S303" s="182">
        <v>0</v>
      </c>
      <c r="T303" s="183">
        <f>S303*H303</f>
        <v>0</v>
      </c>
      <c r="V303" s="310"/>
      <c r="AR303" s="23" t="s">
        <v>244</v>
      </c>
      <c r="AT303" s="23" t="s">
        <v>339</v>
      </c>
      <c r="AU303" s="23" t="s">
        <v>80</v>
      </c>
      <c r="AY303" s="23" t="s">
        <v>212</v>
      </c>
      <c r="BE303" s="184">
        <f>IF(N303="základní",J303,0)</f>
        <v>621</v>
      </c>
      <c r="BF303" s="184">
        <f>IF(N303="snížená",J303,0)</f>
        <v>0</v>
      </c>
      <c r="BG303" s="184">
        <f>IF(N303="zákl. přenesená",J303,0)</f>
        <v>0</v>
      </c>
      <c r="BH303" s="184">
        <f>IF(N303="sníž. přenesená",J303,0)</f>
        <v>0</v>
      </c>
      <c r="BI303" s="184">
        <f>IF(N303="nulová",J303,0)</f>
        <v>0</v>
      </c>
      <c r="BJ303" s="23" t="s">
        <v>11</v>
      </c>
      <c r="BK303" s="184">
        <f>ROUND(I303*H303,0)</f>
        <v>621</v>
      </c>
      <c r="BL303" s="23" t="s">
        <v>86</v>
      </c>
      <c r="BM303" s="23" t="s">
        <v>532</v>
      </c>
    </row>
    <row r="304" spans="2:65" s="11" customFormat="1">
      <c r="B304" s="185"/>
      <c r="D304" s="186" t="s">
        <v>220</v>
      </c>
      <c r="E304" s="187" t="s">
        <v>5</v>
      </c>
      <c r="F304" s="188" t="s">
        <v>533</v>
      </c>
      <c r="H304" s="189">
        <v>35.700000000000003</v>
      </c>
      <c r="I304" s="190"/>
      <c r="L304" s="185"/>
      <c r="M304" s="191"/>
      <c r="N304" s="192"/>
      <c r="O304" s="192"/>
      <c r="P304" s="192"/>
      <c r="Q304" s="192"/>
      <c r="R304" s="192"/>
      <c r="S304" s="192"/>
      <c r="T304" s="193"/>
      <c r="V304" s="310"/>
      <c r="AT304" s="187" t="s">
        <v>220</v>
      </c>
      <c r="AU304" s="187" t="s">
        <v>80</v>
      </c>
      <c r="AV304" s="11" t="s">
        <v>80</v>
      </c>
      <c r="AW304" s="11" t="s">
        <v>36</v>
      </c>
      <c r="AX304" s="11" t="s">
        <v>11</v>
      </c>
      <c r="AY304" s="187" t="s">
        <v>212</v>
      </c>
    </row>
    <row r="305" spans="2:65" s="1" customFormat="1" ht="16.5" customHeight="1">
      <c r="B305" s="172"/>
      <c r="C305" s="202" t="s">
        <v>534</v>
      </c>
      <c r="D305" s="202" t="s">
        <v>339</v>
      </c>
      <c r="E305" s="203" t="s">
        <v>535</v>
      </c>
      <c r="F305" s="204" t="s">
        <v>536</v>
      </c>
      <c r="G305" s="205" t="s">
        <v>268</v>
      </c>
      <c r="H305" s="206">
        <v>29.233000000000001</v>
      </c>
      <c r="I305" s="207">
        <v>30.471561600000001</v>
      </c>
      <c r="J305" s="208">
        <f>ROUND(I305*H305,0)</f>
        <v>891</v>
      </c>
      <c r="K305" s="204" t="s">
        <v>218</v>
      </c>
      <c r="L305" s="209"/>
      <c r="M305" s="210" t="s">
        <v>5</v>
      </c>
      <c r="N305" s="211" t="s">
        <v>43</v>
      </c>
      <c r="O305" s="39"/>
      <c r="P305" s="182">
        <f>O305*H305</f>
        <v>0</v>
      </c>
      <c r="Q305" s="182">
        <v>4.0000000000000003E-5</v>
      </c>
      <c r="R305" s="182">
        <f>Q305*H305</f>
        <v>1.1693200000000002E-3</v>
      </c>
      <c r="S305" s="182">
        <v>0</v>
      </c>
      <c r="T305" s="183">
        <f>S305*H305</f>
        <v>0</v>
      </c>
      <c r="V305" s="310"/>
      <c r="AR305" s="23" t="s">
        <v>244</v>
      </c>
      <c r="AT305" s="23" t="s">
        <v>339</v>
      </c>
      <c r="AU305" s="23" t="s">
        <v>80</v>
      </c>
      <c r="AY305" s="23" t="s">
        <v>212</v>
      </c>
      <c r="BE305" s="184">
        <f>IF(N305="základní",J305,0)</f>
        <v>891</v>
      </c>
      <c r="BF305" s="184">
        <f>IF(N305="snížená",J305,0)</f>
        <v>0</v>
      </c>
      <c r="BG305" s="184">
        <f>IF(N305="zákl. přenesená",J305,0)</f>
        <v>0</v>
      </c>
      <c r="BH305" s="184">
        <f>IF(N305="sníž. přenesená",J305,0)</f>
        <v>0</v>
      </c>
      <c r="BI305" s="184">
        <f>IF(N305="nulová",J305,0)</f>
        <v>0</v>
      </c>
      <c r="BJ305" s="23" t="s">
        <v>11</v>
      </c>
      <c r="BK305" s="184">
        <f>ROUND(I305*H305,0)</f>
        <v>891</v>
      </c>
      <c r="BL305" s="23" t="s">
        <v>86</v>
      </c>
      <c r="BM305" s="23" t="s">
        <v>537</v>
      </c>
    </row>
    <row r="306" spans="2:65" s="11" customFormat="1">
      <c r="B306" s="185"/>
      <c r="D306" s="186" t="s">
        <v>220</v>
      </c>
      <c r="E306" s="187" t="s">
        <v>5</v>
      </c>
      <c r="F306" s="188" t="s">
        <v>538</v>
      </c>
      <c r="H306" s="189">
        <v>29.233000000000001</v>
      </c>
      <c r="I306" s="190"/>
      <c r="L306" s="185"/>
      <c r="M306" s="191"/>
      <c r="N306" s="192"/>
      <c r="O306" s="192"/>
      <c r="P306" s="192"/>
      <c r="Q306" s="192"/>
      <c r="R306" s="192"/>
      <c r="S306" s="192"/>
      <c r="T306" s="193"/>
      <c r="V306" s="310"/>
      <c r="AT306" s="187" t="s">
        <v>220</v>
      </c>
      <c r="AU306" s="187" t="s">
        <v>80</v>
      </c>
      <c r="AV306" s="11" t="s">
        <v>80</v>
      </c>
      <c r="AW306" s="11" t="s">
        <v>36</v>
      </c>
      <c r="AX306" s="11" t="s">
        <v>11</v>
      </c>
      <c r="AY306" s="187" t="s">
        <v>212</v>
      </c>
    </row>
    <row r="307" spans="2:65" s="1" customFormat="1" ht="16.5" customHeight="1">
      <c r="B307" s="172"/>
      <c r="C307" s="202" t="s">
        <v>539</v>
      </c>
      <c r="D307" s="202" t="s">
        <v>339</v>
      </c>
      <c r="E307" s="203" t="s">
        <v>540</v>
      </c>
      <c r="F307" s="204" t="s">
        <v>541</v>
      </c>
      <c r="G307" s="205" t="s">
        <v>268</v>
      </c>
      <c r="H307" s="206">
        <v>2.5830000000000002</v>
      </c>
      <c r="I307" s="207">
        <v>38.449919999999999</v>
      </c>
      <c r="J307" s="208">
        <f>ROUND(I307*H307,0)</f>
        <v>99</v>
      </c>
      <c r="K307" s="204" t="s">
        <v>218</v>
      </c>
      <c r="L307" s="209"/>
      <c r="M307" s="210" t="s">
        <v>5</v>
      </c>
      <c r="N307" s="211" t="s">
        <v>43</v>
      </c>
      <c r="O307" s="39"/>
      <c r="P307" s="182">
        <f>O307*H307</f>
        <v>0</v>
      </c>
      <c r="Q307" s="182">
        <v>2.0000000000000001E-4</v>
      </c>
      <c r="R307" s="182">
        <f>Q307*H307</f>
        <v>5.1660000000000009E-4</v>
      </c>
      <c r="S307" s="182">
        <v>0</v>
      </c>
      <c r="T307" s="183">
        <f>S307*H307</f>
        <v>0</v>
      </c>
      <c r="V307" s="310"/>
      <c r="AR307" s="23" t="s">
        <v>244</v>
      </c>
      <c r="AT307" s="23" t="s">
        <v>339</v>
      </c>
      <c r="AU307" s="23" t="s">
        <v>80</v>
      </c>
      <c r="AY307" s="23" t="s">
        <v>212</v>
      </c>
      <c r="BE307" s="184">
        <f>IF(N307="základní",J307,0)</f>
        <v>99</v>
      </c>
      <c r="BF307" s="184">
        <f>IF(N307="snížená",J307,0)</f>
        <v>0</v>
      </c>
      <c r="BG307" s="184">
        <f>IF(N307="zákl. přenesená",J307,0)</f>
        <v>0</v>
      </c>
      <c r="BH307" s="184">
        <f>IF(N307="sníž. přenesená",J307,0)</f>
        <v>0</v>
      </c>
      <c r="BI307" s="184">
        <f>IF(N307="nulová",J307,0)</f>
        <v>0</v>
      </c>
      <c r="BJ307" s="23" t="s">
        <v>11</v>
      </c>
      <c r="BK307" s="184">
        <f>ROUND(I307*H307,0)</f>
        <v>99</v>
      </c>
      <c r="BL307" s="23" t="s">
        <v>86</v>
      </c>
      <c r="BM307" s="23" t="s">
        <v>542</v>
      </c>
    </row>
    <row r="308" spans="2:65" s="11" customFormat="1">
      <c r="B308" s="185"/>
      <c r="D308" s="186" t="s">
        <v>220</v>
      </c>
      <c r="E308" s="187" t="s">
        <v>5</v>
      </c>
      <c r="F308" s="188" t="s">
        <v>543</v>
      </c>
      <c r="H308" s="189">
        <v>2.5830000000000002</v>
      </c>
      <c r="I308" s="190"/>
      <c r="L308" s="185"/>
      <c r="M308" s="191"/>
      <c r="N308" s="192"/>
      <c r="O308" s="192"/>
      <c r="P308" s="192"/>
      <c r="Q308" s="192"/>
      <c r="R308" s="192"/>
      <c r="S308" s="192"/>
      <c r="T308" s="193"/>
      <c r="V308" s="310"/>
      <c r="AT308" s="187" t="s">
        <v>220</v>
      </c>
      <c r="AU308" s="187" t="s">
        <v>80</v>
      </c>
      <c r="AV308" s="11" t="s">
        <v>80</v>
      </c>
      <c r="AW308" s="11" t="s">
        <v>36</v>
      </c>
      <c r="AX308" s="11" t="s">
        <v>11</v>
      </c>
      <c r="AY308" s="187" t="s">
        <v>212</v>
      </c>
    </row>
    <row r="309" spans="2:65" s="1" customFormat="1" ht="16.5" customHeight="1">
      <c r="B309" s="172"/>
      <c r="C309" s="202" t="s">
        <v>544</v>
      </c>
      <c r="D309" s="202" t="s">
        <v>339</v>
      </c>
      <c r="E309" s="203" t="s">
        <v>545</v>
      </c>
      <c r="F309" s="204" t="s">
        <v>546</v>
      </c>
      <c r="G309" s="205" t="s">
        <v>268</v>
      </c>
      <c r="H309" s="206">
        <v>34.86</v>
      </c>
      <c r="I309" s="207">
        <v>180.71462400000001</v>
      </c>
      <c r="J309" s="208">
        <f>ROUND(I309*H309,0)</f>
        <v>6300</v>
      </c>
      <c r="K309" s="204" t="s">
        <v>218</v>
      </c>
      <c r="L309" s="209"/>
      <c r="M309" s="210" t="s">
        <v>5</v>
      </c>
      <c r="N309" s="211" t="s">
        <v>43</v>
      </c>
      <c r="O309" s="39"/>
      <c r="P309" s="182">
        <f>O309*H309</f>
        <v>0</v>
      </c>
      <c r="Q309" s="182">
        <v>5.0000000000000001E-4</v>
      </c>
      <c r="R309" s="182">
        <f>Q309*H309</f>
        <v>1.7430000000000001E-2</v>
      </c>
      <c r="S309" s="182">
        <v>0</v>
      </c>
      <c r="T309" s="183">
        <f>S309*H309</f>
        <v>0</v>
      </c>
      <c r="V309" s="310"/>
      <c r="AR309" s="23" t="s">
        <v>244</v>
      </c>
      <c r="AT309" s="23" t="s">
        <v>339</v>
      </c>
      <c r="AU309" s="23" t="s">
        <v>80</v>
      </c>
      <c r="AY309" s="23" t="s">
        <v>212</v>
      </c>
      <c r="BE309" s="184">
        <f>IF(N309="základní",J309,0)</f>
        <v>6300</v>
      </c>
      <c r="BF309" s="184">
        <f>IF(N309="snížená",J309,0)</f>
        <v>0</v>
      </c>
      <c r="BG309" s="184">
        <f>IF(N309="zákl. přenesená",J309,0)</f>
        <v>0</v>
      </c>
      <c r="BH309" s="184">
        <f>IF(N309="sníž. přenesená",J309,0)</f>
        <v>0</v>
      </c>
      <c r="BI309" s="184">
        <f>IF(N309="nulová",J309,0)</f>
        <v>0</v>
      </c>
      <c r="BJ309" s="23" t="s">
        <v>11</v>
      </c>
      <c r="BK309" s="184">
        <f>ROUND(I309*H309,0)</f>
        <v>6300</v>
      </c>
      <c r="BL309" s="23" t="s">
        <v>86</v>
      </c>
      <c r="BM309" s="23" t="s">
        <v>547</v>
      </c>
    </row>
    <row r="310" spans="2:65" s="11" customFormat="1">
      <c r="B310" s="185"/>
      <c r="D310" s="186" t="s">
        <v>220</v>
      </c>
      <c r="E310" s="187" t="s">
        <v>5</v>
      </c>
      <c r="F310" s="188" t="s">
        <v>548</v>
      </c>
      <c r="H310" s="189">
        <v>34.86</v>
      </c>
      <c r="I310" s="190"/>
      <c r="L310" s="185"/>
      <c r="M310" s="191"/>
      <c r="N310" s="192"/>
      <c r="O310" s="192"/>
      <c r="P310" s="192"/>
      <c r="Q310" s="192"/>
      <c r="R310" s="192"/>
      <c r="S310" s="192"/>
      <c r="T310" s="193"/>
      <c r="V310" s="310"/>
      <c r="AT310" s="187" t="s">
        <v>220</v>
      </c>
      <c r="AU310" s="187" t="s">
        <v>80</v>
      </c>
      <c r="AV310" s="11" t="s">
        <v>80</v>
      </c>
      <c r="AW310" s="11" t="s">
        <v>36</v>
      </c>
      <c r="AX310" s="11" t="s">
        <v>11</v>
      </c>
      <c r="AY310" s="187" t="s">
        <v>212</v>
      </c>
    </row>
    <row r="311" spans="2:65" s="1" customFormat="1" ht="16.5" customHeight="1">
      <c r="B311" s="172"/>
      <c r="C311" s="173" t="s">
        <v>549</v>
      </c>
      <c r="D311" s="173" t="s">
        <v>214</v>
      </c>
      <c r="E311" s="174" t="s">
        <v>550</v>
      </c>
      <c r="F311" s="175" t="s">
        <v>551</v>
      </c>
      <c r="G311" s="176" t="s">
        <v>289</v>
      </c>
      <c r="H311" s="177">
        <v>7.1280000000000001</v>
      </c>
      <c r="I311" s="178">
        <v>261.45945599999999</v>
      </c>
      <c r="J311" s="179">
        <f>ROUND(I311*H311,0)</f>
        <v>1864</v>
      </c>
      <c r="K311" s="175" t="s">
        <v>218</v>
      </c>
      <c r="L311" s="38"/>
      <c r="M311" s="180" t="s">
        <v>5</v>
      </c>
      <c r="N311" s="181" t="s">
        <v>43</v>
      </c>
      <c r="O311" s="39"/>
      <c r="P311" s="182">
        <f>O311*H311</f>
        <v>0</v>
      </c>
      <c r="Q311" s="182">
        <v>2.6360000000000001E-2</v>
      </c>
      <c r="R311" s="182">
        <f>Q311*H311</f>
        <v>0.18789408000000002</v>
      </c>
      <c r="S311" s="182">
        <v>0</v>
      </c>
      <c r="T311" s="183">
        <f>S311*H311</f>
        <v>0</v>
      </c>
      <c r="V311" s="310"/>
      <c r="AR311" s="23" t="s">
        <v>86</v>
      </c>
      <c r="AT311" s="23" t="s">
        <v>214</v>
      </c>
      <c r="AU311" s="23" t="s">
        <v>80</v>
      </c>
      <c r="AY311" s="23" t="s">
        <v>212</v>
      </c>
      <c r="BE311" s="184">
        <f>IF(N311="základní",J311,0)</f>
        <v>1864</v>
      </c>
      <c r="BF311" s="184">
        <f>IF(N311="snížená",J311,0)</f>
        <v>0</v>
      </c>
      <c r="BG311" s="184">
        <f>IF(N311="zákl. přenesená",J311,0)</f>
        <v>0</v>
      </c>
      <c r="BH311" s="184">
        <f>IF(N311="sníž. přenesená",J311,0)</f>
        <v>0</v>
      </c>
      <c r="BI311" s="184">
        <f>IF(N311="nulová",J311,0)</f>
        <v>0</v>
      </c>
      <c r="BJ311" s="23" t="s">
        <v>11</v>
      </c>
      <c r="BK311" s="184">
        <f>ROUND(I311*H311,0)</f>
        <v>1864</v>
      </c>
      <c r="BL311" s="23" t="s">
        <v>86</v>
      </c>
      <c r="BM311" s="23" t="s">
        <v>552</v>
      </c>
    </row>
    <row r="312" spans="2:65" s="11" customFormat="1">
      <c r="B312" s="185"/>
      <c r="D312" s="186" t="s">
        <v>220</v>
      </c>
      <c r="E312" s="187" t="s">
        <v>5</v>
      </c>
      <c r="F312" s="188" t="s">
        <v>553</v>
      </c>
      <c r="H312" s="189">
        <v>18.48</v>
      </c>
      <c r="I312" s="190"/>
      <c r="L312" s="185"/>
      <c r="M312" s="191"/>
      <c r="N312" s="192"/>
      <c r="O312" s="192"/>
      <c r="P312" s="192"/>
      <c r="Q312" s="192"/>
      <c r="R312" s="192"/>
      <c r="S312" s="192"/>
      <c r="T312" s="193"/>
      <c r="V312" s="310"/>
      <c r="AT312" s="187" t="s">
        <v>220</v>
      </c>
      <c r="AU312" s="187" t="s">
        <v>80</v>
      </c>
      <c r="AV312" s="11" t="s">
        <v>80</v>
      </c>
      <c r="AW312" s="11" t="s">
        <v>36</v>
      </c>
      <c r="AX312" s="11" t="s">
        <v>72</v>
      </c>
      <c r="AY312" s="187" t="s">
        <v>212</v>
      </c>
    </row>
    <row r="313" spans="2:65" s="11" customFormat="1">
      <c r="B313" s="185"/>
      <c r="D313" s="186" t="s">
        <v>220</v>
      </c>
      <c r="E313" s="187" t="s">
        <v>5</v>
      </c>
      <c r="F313" s="188" t="s">
        <v>554</v>
      </c>
      <c r="H313" s="189">
        <v>-3.48</v>
      </c>
      <c r="I313" s="190"/>
      <c r="L313" s="185"/>
      <c r="M313" s="191"/>
      <c r="N313" s="192"/>
      <c r="O313" s="192"/>
      <c r="P313" s="192"/>
      <c r="Q313" s="192"/>
      <c r="R313" s="192"/>
      <c r="S313" s="192"/>
      <c r="T313" s="193"/>
      <c r="V313" s="310"/>
      <c r="AT313" s="187" t="s">
        <v>220</v>
      </c>
      <c r="AU313" s="187" t="s">
        <v>80</v>
      </c>
      <c r="AV313" s="11" t="s">
        <v>80</v>
      </c>
      <c r="AW313" s="11" t="s">
        <v>36</v>
      </c>
      <c r="AX313" s="11" t="s">
        <v>72</v>
      </c>
      <c r="AY313" s="187" t="s">
        <v>212</v>
      </c>
    </row>
    <row r="314" spans="2:65" s="11" customFormat="1">
      <c r="B314" s="185"/>
      <c r="D314" s="186" t="s">
        <v>220</v>
      </c>
      <c r="E314" s="187" t="s">
        <v>5</v>
      </c>
      <c r="F314" s="188" t="s">
        <v>453</v>
      </c>
      <c r="H314" s="189">
        <v>-7.8719999999999999</v>
      </c>
      <c r="I314" s="190"/>
      <c r="L314" s="185"/>
      <c r="M314" s="191"/>
      <c r="N314" s="192"/>
      <c r="O314" s="192"/>
      <c r="P314" s="192"/>
      <c r="Q314" s="192"/>
      <c r="R314" s="192"/>
      <c r="S314" s="192"/>
      <c r="T314" s="193"/>
      <c r="V314" s="310"/>
      <c r="AT314" s="187" t="s">
        <v>220</v>
      </c>
      <c r="AU314" s="187" t="s">
        <v>80</v>
      </c>
      <c r="AV314" s="11" t="s">
        <v>80</v>
      </c>
      <c r="AW314" s="11" t="s">
        <v>36</v>
      </c>
      <c r="AX314" s="11" t="s">
        <v>72</v>
      </c>
      <c r="AY314" s="187" t="s">
        <v>212</v>
      </c>
    </row>
    <row r="315" spans="2:65" s="12" customFormat="1">
      <c r="B315" s="194"/>
      <c r="D315" s="186" t="s">
        <v>220</v>
      </c>
      <c r="E315" s="195" t="s">
        <v>162</v>
      </c>
      <c r="F315" s="196" t="s">
        <v>555</v>
      </c>
      <c r="H315" s="197">
        <v>7.1280000000000001</v>
      </c>
      <c r="I315" s="198"/>
      <c r="L315" s="194"/>
      <c r="M315" s="199"/>
      <c r="N315" s="200"/>
      <c r="O315" s="200"/>
      <c r="P315" s="200"/>
      <c r="Q315" s="200"/>
      <c r="R315" s="200"/>
      <c r="S315" s="200"/>
      <c r="T315" s="201"/>
      <c r="V315" s="310"/>
      <c r="AT315" s="195" t="s">
        <v>220</v>
      </c>
      <c r="AU315" s="195" t="s">
        <v>80</v>
      </c>
      <c r="AV315" s="12" t="s">
        <v>83</v>
      </c>
      <c r="AW315" s="12" t="s">
        <v>36</v>
      </c>
      <c r="AX315" s="12" t="s">
        <v>11</v>
      </c>
      <c r="AY315" s="195" t="s">
        <v>212</v>
      </c>
    </row>
    <row r="316" spans="2:65" s="1" customFormat="1" ht="25.5" customHeight="1">
      <c r="B316" s="172"/>
      <c r="C316" s="173" t="s">
        <v>556</v>
      </c>
      <c r="D316" s="173" t="s">
        <v>214</v>
      </c>
      <c r="E316" s="174" t="s">
        <v>557</v>
      </c>
      <c r="F316" s="175" t="s">
        <v>558</v>
      </c>
      <c r="G316" s="176" t="s">
        <v>289</v>
      </c>
      <c r="H316" s="177">
        <v>7.1280000000000001</v>
      </c>
      <c r="I316" s="178">
        <v>55.752383999999999</v>
      </c>
      <c r="J316" s="179">
        <f>ROUND(I316*H316,0)</f>
        <v>397</v>
      </c>
      <c r="K316" s="175" t="s">
        <v>218</v>
      </c>
      <c r="L316" s="38"/>
      <c r="M316" s="180" t="s">
        <v>5</v>
      </c>
      <c r="N316" s="181" t="s">
        <v>43</v>
      </c>
      <c r="O316" s="39"/>
      <c r="P316" s="182">
        <f>O316*H316</f>
        <v>0</v>
      </c>
      <c r="Q316" s="182">
        <v>7.9000000000000008E-3</v>
      </c>
      <c r="R316" s="182">
        <f>Q316*H316</f>
        <v>5.6311200000000006E-2</v>
      </c>
      <c r="S316" s="182">
        <v>0</v>
      </c>
      <c r="T316" s="183">
        <f>S316*H316</f>
        <v>0</v>
      </c>
      <c r="V316" s="310"/>
      <c r="AR316" s="23" t="s">
        <v>86</v>
      </c>
      <c r="AT316" s="23" t="s">
        <v>214</v>
      </c>
      <c r="AU316" s="23" t="s">
        <v>80</v>
      </c>
      <c r="AY316" s="23" t="s">
        <v>212</v>
      </c>
      <c r="BE316" s="184">
        <f>IF(N316="základní",J316,0)</f>
        <v>397</v>
      </c>
      <c r="BF316" s="184">
        <f>IF(N316="snížená",J316,0)</f>
        <v>0</v>
      </c>
      <c r="BG316" s="184">
        <f>IF(N316="zákl. přenesená",J316,0)</f>
        <v>0</v>
      </c>
      <c r="BH316" s="184">
        <f>IF(N316="sníž. přenesená",J316,0)</f>
        <v>0</v>
      </c>
      <c r="BI316" s="184">
        <f>IF(N316="nulová",J316,0)</f>
        <v>0</v>
      </c>
      <c r="BJ316" s="23" t="s">
        <v>11</v>
      </c>
      <c r="BK316" s="184">
        <f>ROUND(I316*H316,0)</f>
        <v>397</v>
      </c>
      <c r="BL316" s="23" t="s">
        <v>86</v>
      </c>
      <c r="BM316" s="23" t="s">
        <v>559</v>
      </c>
    </row>
    <row r="317" spans="2:65" s="11" customFormat="1">
      <c r="B317" s="185"/>
      <c r="D317" s="186" t="s">
        <v>220</v>
      </c>
      <c r="E317" s="187" t="s">
        <v>5</v>
      </c>
      <c r="F317" s="188" t="s">
        <v>162</v>
      </c>
      <c r="H317" s="189">
        <v>7.1280000000000001</v>
      </c>
      <c r="I317" s="190"/>
      <c r="L317" s="185"/>
      <c r="M317" s="191"/>
      <c r="N317" s="192"/>
      <c r="O317" s="192"/>
      <c r="P317" s="192"/>
      <c r="Q317" s="192"/>
      <c r="R317" s="192"/>
      <c r="S317" s="192"/>
      <c r="T317" s="193"/>
      <c r="V317" s="310"/>
      <c r="AT317" s="187" t="s">
        <v>220</v>
      </c>
      <c r="AU317" s="187" t="s">
        <v>80</v>
      </c>
      <c r="AV317" s="11" t="s">
        <v>80</v>
      </c>
      <c r="AW317" s="11" t="s">
        <v>36</v>
      </c>
      <c r="AX317" s="11" t="s">
        <v>11</v>
      </c>
      <c r="AY317" s="187" t="s">
        <v>212</v>
      </c>
    </row>
    <row r="318" spans="2:65" s="1" customFormat="1" ht="25.5" customHeight="1">
      <c r="B318" s="172"/>
      <c r="C318" s="173" t="s">
        <v>560</v>
      </c>
      <c r="D318" s="173" t="s">
        <v>214</v>
      </c>
      <c r="E318" s="174" t="s">
        <v>561</v>
      </c>
      <c r="F318" s="175" t="s">
        <v>562</v>
      </c>
      <c r="G318" s="176" t="s">
        <v>289</v>
      </c>
      <c r="H318" s="177">
        <v>14.22</v>
      </c>
      <c r="I318" s="178">
        <v>558.48508799999991</v>
      </c>
      <c r="J318" s="179">
        <f>ROUND(I318*H318,0)</f>
        <v>7942</v>
      </c>
      <c r="K318" s="175" t="s">
        <v>218</v>
      </c>
      <c r="L318" s="38"/>
      <c r="M318" s="180" t="s">
        <v>5</v>
      </c>
      <c r="N318" s="181" t="s">
        <v>43</v>
      </c>
      <c r="O318" s="39"/>
      <c r="P318" s="182">
        <f>O318*H318</f>
        <v>0</v>
      </c>
      <c r="Q318" s="182">
        <v>6.28E-3</v>
      </c>
      <c r="R318" s="182">
        <f>Q318*H318</f>
        <v>8.9301600000000009E-2</v>
      </c>
      <c r="S318" s="182">
        <v>0</v>
      </c>
      <c r="T318" s="183">
        <f>S318*H318</f>
        <v>0</v>
      </c>
      <c r="V318" s="310"/>
      <c r="AR318" s="23" t="s">
        <v>86</v>
      </c>
      <c r="AT318" s="23" t="s">
        <v>214</v>
      </c>
      <c r="AU318" s="23" t="s">
        <v>80</v>
      </c>
      <c r="AY318" s="23" t="s">
        <v>212</v>
      </c>
      <c r="BE318" s="184">
        <f>IF(N318="základní",J318,0)</f>
        <v>7942</v>
      </c>
      <c r="BF318" s="184">
        <f>IF(N318="snížená",J318,0)</f>
        <v>0</v>
      </c>
      <c r="BG318" s="184">
        <f>IF(N318="zákl. přenesená",J318,0)</f>
        <v>0</v>
      </c>
      <c r="BH318" s="184">
        <f>IF(N318="sníž. přenesená",J318,0)</f>
        <v>0</v>
      </c>
      <c r="BI318" s="184">
        <f>IF(N318="nulová",J318,0)</f>
        <v>0</v>
      </c>
      <c r="BJ318" s="23" t="s">
        <v>11</v>
      </c>
      <c r="BK318" s="184">
        <f>ROUND(I318*H318,0)</f>
        <v>7942</v>
      </c>
      <c r="BL318" s="23" t="s">
        <v>86</v>
      </c>
      <c r="BM318" s="23" t="s">
        <v>563</v>
      </c>
    </row>
    <row r="319" spans="2:65" s="11" customFormat="1">
      <c r="B319" s="185"/>
      <c r="D319" s="186" t="s">
        <v>220</v>
      </c>
      <c r="E319" s="187" t="s">
        <v>5</v>
      </c>
      <c r="F319" s="188" t="s">
        <v>110</v>
      </c>
      <c r="H319" s="189">
        <v>14.22</v>
      </c>
      <c r="I319" s="190"/>
      <c r="L319" s="185"/>
      <c r="M319" s="191"/>
      <c r="N319" s="192"/>
      <c r="O319" s="192"/>
      <c r="P319" s="192"/>
      <c r="Q319" s="192"/>
      <c r="R319" s="192"/>
      <c r="S319" s="192"/>
      <c r="T319" s="193"/>
      <c r="V319" s="310"/>
      <c r="AT319" s="187" t="s">
        <v>220</v>
      </c>
      <c r="AU319" s="187" t="s">
        <v>80</v>
      </c>
      <c r="AV319" s="11" t="s">
        <v>80</v>
      </c>
      <c r="AW319" s="11" t="s">
        <v>36</v>
      </c>
      <c r="AX319" s="11" t="s">
        <v>11</v>
      </c>
      <c r="AY319" s="187" t="s">
        <v>212</v>
      </c>
    </row>
    <row r="320" spans="2:65" s="1" customFormat="1" ht="25.5" customHeight="1">
      <c r="B320" s="172"/>
      <c r="C320" s="173" t="s">
        <v>564</v>
      </c>
      <c r="D320" s="173" t="s">
        <v>214</v>
      </c>
      <c r="E320" s="174" t="s">
        <v>565</v>
      </c>
      <c r="F320" s="175" t="s">
        <v>566</v>
      </c>
      <c r="G320" s="176" t="s">
        <v>289</v>
      </c>
      <c r="H320" s="177">
        <v>122.354</v>
      </c>
      <c r="I320" s="178">
        <v>248.00198399999999</v>
      </c>
      <c r="J320" s="179">
        <f>ROUND(I320*H320,0)</f>
        <v>30344</v>
      </c>
      <c r="K320" s="175" t="s">
        <v>218</v>
      </c>
      <c r="L320" s="38"/>
      <c r="M320" s="180" t="s">
        <v>5</v>
      </c>
      <c r="N320" s="181" t="s">
        <v>43</v>
      </c>
      <c r="O320" s="39"/>
      <c r="P320" s="182">
        <f>O320*H320</f>
        <v>0</v>
      </c>
      <c r="Q320" s="182">
        <v>2.6800000000000001E-3</v>
      </c>
      <c r="R320" s="182">
        <f>Q320*H320</f>
        <v>0.32790871999999999</v>
      </c>
      <c r="S320" s="182">
        <v>0</v>
      </c>
      <c r="T320" s="183">
        <f>S320*H320</f>
        <v>0</v>
      </c>
      <c r="V320" s="310"/>
      <c r="AR320" s="23" t="s">
        <v>86</v>
      </c>
      <c r="AT320" s="23" t="s">
        <v>214</v>
      </c>
      <c r="AU320" s="23" t="s">
        <v>80</v>
      </c>
      <c r="AY320" s="23" t="s">
        <v>212</v>
      </c>
      <c r="BE320" s="184">
        <f>IF(N320="základní",J320,0)</f>
        <v>30344</v>
      </c>
      <c r="BF320" s="184">
        <f>IF(N320="snížená",J320,0)</f>
        <v>0</v>
      </c>
      <c r="BG320" s="184">
        <f>IF(N320="zákl. přenesená",J320,0)</f>
        <v>0</v>
      </c>
      <c r="BH320" s="184">
        <f>IF(N320="sníž. přenesená",J320,0)</f>
        <v>0</v>
      </c>
      <c r="BI320" s="184">
        <f>IF(N320="nulová",J320,0)</f>
        <v>0</v>
      </c>
      <c r="BJ320" s="23" t="s">
        <v>11</v>
      </c>
      <c r="BK320" s="184">
        <f>ROUND(I320*H320,0)</f>
        <v>30344</v>
      </c>
      <c r="BL320" s="23" t="s">
        <v>86</v>
      </c>
      <c r="BM320" s="23" t="s">
        <v>567</v>
      </c>
    </row>
    <row r="321" spans="2:65" s="11" customFormat="1">
      <c r="B321" s="185"/>
      <c r="D321" s="186" t="s">
        <v>220</v>
      </c>
      <c r="E321" s="187" t="s">
        <v>5</v>
      </c>
      <c r="F321" s="188" t="s">
        <v>112</v>
      </c>
      <c r="H321" s="189">
        <v>116.13</v>
      </c>
      <c r="I321" s="190"/>
      <c r="L321" s="185"/>
      <c r="M321" s="191"/>
      <c r="N321" s="192"/>
      <c r="O321" s="192"/>
      <c r="P321" s="192"/>
      <c r="Q321" s="192"/>
      <c r="R321" s="192"/>
      <c r="S321" s="192"/>
      <c r="T321" s="193"/>
      <c r="V321" s="310"/>
      <c r="AT321" s="187" t="s">
        <v>220</v>
      </c>
      <c r="AU321" s="187" t="s">
        <v>80</v>
      </c>
      <c r="AV321" s="11" t="s">
        <v>80</v>
      </c>
      <c r="AW321" s="11" t="s">
        <v>36</v>
      </c>
      <c r="AX321" s="11" t="s">
        <v>72</v>
      </c>
      <c r="AY321" s="187" t="s">
        <v>212</v>
      </c>
    </row>
    <row r="322" spans="2:65" s="11" customFormat="1">
      <c r="B322" s="185"/>
      <c r="D322" s="186" t="s">
        <v>220</v>
      </c>
      <c r="E322" s="187" t="s">
        <v>5</v>
      </c>
      <c r="F322" s="188" t="s">
        <v>568</v>
      </c>
      <c r="H322" s="189">
        <v>6.2240000000000002</v>
      </c>
      <c r="I322" s="190"/>
      <c r="L322" s="185"/>
      <c r="M322" s="191"/>
      <c r="N322" s="192"/>
      <c r="O322" s="192"/>
      <c r="P322" s="192"/>
      <c r="Q322" s="192"/>
      <c r="R322" s="192"/>
      <c r="S322" s="192"/>
      <c r="T322" s="193"/>
      <c r="V322" s="310"/>
      <c r="AT322" s="187" t="s">
        <v>220</v>
      </c>
      <c r="AU322" s="187" t="s">
        <v>80</v>
      </c>
      <c r="AV322" s="11" t="s">
        <v>80</v>
      </c>
      <c r="AW322" s="11" t="s">
        <v>36</v>
      </c>
      <c r="AX322" s="11" t="s">
        <v>72</v>
      </c>
      <c r="AY322" s="187" t="s">
        <v>212</v>
      </c>
    </row>
    <row r="323" spans="2:65" s="12" customFormat="1">
      <c r="B323" s="194"/>
      <c r="D323" s="186" t="s">
        <v>220</v>
      </c>
      <c r="E323" s="195" t="s">
        <v>5</v>
      </c>
      <c r="F323" s="196" t="s">
        <v>222</v>
      </c>
      <c r="H323" s="197">
        <v>122.354</v>
      </c>
      <c r="I323" s="198"/>
      <c r="L323" s="194"/>
      <c r="M323" s="199"/>
      <c r="N323" s="200"/>
      <c r="O323" s="200"/>
      <c r="P323" s="200"/>
      <c r="Q323" s="200"/>
      <c r="R323" s="200"/>
      <c r="S323" s="200"/>
      <c r="T323" s="201"/>
      <c r="V323" s="310"/>
      <c r="AT323" s="195" t="s">
        <v>220</v>
      </c>
      <c r="AU323" s="195" t="s">
        <v>80</v>
      </c>
      <c r="AV323" s="12" t="s">
        <v>83</v>
      </c>
      <c r="AW323" s="12" t="s">
        <v>36</v>
      </c>
      <c r="AX323" s="12" t="s">
        <v>11</v>
      </c>
      <c r="AY323" s="195" t="s">
        <v>212</v>
      </c>
    </row>
    <row r="324" spans="2:65" s="1" customFormat="1" ht="25.5" customHeight="1">
      <c r="B324" s="172"/>
      <c r="C324" s="173" t="s">
        <v>569</v>
      </c>
      <c r="D324" s="173" t="s">
        <v>214</v>
      </c>
      <c r="E324" s="174" t="s">
        <v>570</v>
      </c>
      <c r="F324" s="175" t="s">
        <v>571</v>
      </c>
      <c r="G324" s="176" t="s">
        <v>217</v>
      </c>
      <c r="H324" s="177">
        <v>0.311</v>
      </c>
      <c r="I324" s="178">
        <v>3191.3433599999998</v>
      </c>
      <c r="J324" s="179">
        <f>ROUND(I324*H324,0)</f>
        <v>993</v>
      </c>
      <c r="K324" s="175" t="s">
        <v>218</v>
      </c>
      <c r="L324" s="38"/>
      <c r="M324" s="180" t="s">
        <v>5</v>
      </c>
      <c r="N324" s="181" t="s">
        <v>43</v>
      </c>
      <c r="O324" s="39"/>
      <c r="P324" s="182">
        <f>O324*H324</f>
        <v>0</v>
      </c>
      <c r="Q324" s="182">
        <v>2.2563399999999998</v>
      </c>
      <c r="R324" s="182">
        <f>Q324*H324</f>
        <v>0.70172173999999998</v>
      </c>
      <c r="S324" s="182">
        <v>0</v>
      </c>
      <c r="T324" s="183">
        <f>S324*H324</f>
        <v>0</v>
      </c>
      <c r="V324" s="310"/>
      <c r="AR324" s="23" t="s">
        <v>86</v>
      </c>
      <c r="AT324" s="23" t="s">
        <v>214</v>
      </c>
      <c r="AU324" s="23" t="s">
        <v>80</v>
      </c>
      <c r="AY324" s="23" t="s">
        <v>212</v>
      </c>
      <c r="BE324" s="184">
        <f>IF(N324="základní",J324,0)</f>
        <v>993</v>
      </c>
      <c r="BF324" s="184">
        <f>IF(N324="snížená",J324,0)</f>
        <v>0</v>
      </c>
      <c r="BG324" s="184">
        <f>IF(N324="zákl. přenesená",J324,0)</f>
        <v>0</v>
      </c>
      <c r="BH324" s="184">
        <f>IF(N324="sníž. přenesená",J324,0)</f>
        <v>0</v>
      </c>
      <c r="BI324" s="184">
        <f>IF(N324="nulová",J324,0)</f>
        <v>0</v>
      </c>
      <c r="BJ324" s="23" t="s">
        <v>11</v>
      </c>
      <c r="BK324" s="184">
        <f>ROUND(I324*H324,0)</f>
        <v>993</v>
      </c>
      <c r="BL324" s="23" t="s">
        <v>86</v>
      </c>
      <c r="BM324" s="23" t="s">
        <v>572</v>
      </c>
    </row>
    <row r="325" spans="2:65" s="11" customFormat="1">
      <c r="B325" s="185"/>
      <c r="D325" s="186" t="s">
        <v>220</v>
      </c>
      <c r="E325" s="187" t="s">
        <v>5</v>
      </c>
      <c r="F325" s="188" t="s">
        <v>573</v>
      </c>
      <c r="H325" s="189">
        <v>0.311</v>
      </c>
      <c r="I325" s="190"/>
      <c r="L325" s="185"/>
      <c r="M325" s="191"/>
      <c r="N325" s="192"/>
      <c r="O325" s="192"/>
      <c r="P325" s="192"/>
      <c r="Q325" s="192"/>
      <c r="R325" s="192"/>
      <c r="S325" s="192"/>
      <c r="T325" s="193"/>
      <c r="V325" s="310"/>
      <c r="AT325" s="187" t="s">
        <v>220</v>
      </c>
      <c r="AU325" s="187" t="s">
        <v>80</v>
      </c>
      <c r="AV325" s="11" t="s">
        <v>80</v>
      </c>
      <c r="AW325" s="11" t="s">
        <v>36</v>
      </c>
      <c r="AX325" s="11" t="s">
        <v>11</v>
      </c>
      <c r="AY325" s="187" t="s">
        <v>212</v>
      </c>
    </row>
    <row r="326" spans="2:65" s="1" customFormat="1" ht="25.5" customHeight="1">
      <c r="B326" s="172"/>
      <c r="C326" s="173" t="s">
        <v>574</v>
      </c>
      <c r="D326" s="173" t="s">
        <v>214</v>
      </c>
      <c r="E326" s="174" t="s">
        <v>575</v>
      </c>
      <c r="F326" s="175" t="s">
        <v>576</v>
      </c>
      <c r="G326" s="176" t="s">
        <v>217</v>
      </c>
      <c r="H326" s="177">
        <v>0.54700000000000004</v>
      </c>
      <c r="I326" s="178">
        <v>3787.3171199999997</v>
      </c>
      <c r="J326" s="179">
        <f>ROUND(I326*H326,0)</f>
        <v>2072</v>
      </c>
      <c r="K326" s="175" t="s">
        <v>218</v>
      </c>
      <c r="L326" s="38"/>
      <c r="M326" s="180" t="s">
        <v>5</v>
      </c>
      <c r="N326" s="181" t="s">
        <v>43</v>
      </c>
      <c r="O326" s="39"/>
      <c r="P326" s="182">
        <f>O326*H326</f>
        <v>0</v>
      </c>
      <c r="Q326" s="182">
        <v>2.2563399999999998</v>
      </c>
      <c r="R326" s="182">
        <f>Q326*H326</f>
        <v>1.2342179799999999</v>
      </c>
      <c r="S326" s="182">
        <v>0</v>
      </c>
      <c r="T326" s="183">
        <f>S326*H326</f>
        <v>0</v>
      </c>
      <c r="V326" s="310"/>
      <c r="AR326" s="23" t="s">
        <v>86</v>
      </c>
      <c r="AT326" s="23" t="s">
        <v>214</v>
      </c>
      <c r="AU326" s="23" t="s">
        <v>80</v>
      </c>
      <c r="AY326" s="23" t="s">
        <v>212</v>
      </c>
      <c r="BE326" s="184">
        <f>IF(N326="základní",J326,0)</f>
        <v>2072</v>
      </c>
      <c r="BF326" s="184">
        <f>IF(N326="snížená",J326,0)</f>
        <v>0</v>
      </c>
      <c r="BG326" s="184">
        <f>IF(N326="zákl. přenesená",J326,0)</f>
        <v>0</v>
      </c>
      <c r="BH326" s="184">
        <f>IF(N326="sníž. přenesená",J326,0)</f>
        <v>0</v>
      </c>
      <c r="BI326" s="184">
        <f>IF(N326="nulová",J326,0)</f>
        <v>0</v>
      </c>
      <c r="BJ326" s="23" t="s">
        <v>11</v>
      </c>
      <c r="BK326" s="184">
        <f>ROUND(I326*H326,0)</f>
        <v>2072</v>
      </c>
      <c r="BL326" s="23" t="s">
        <v>86</v>
      </c>
      <c r="BM326" s="23" t="s">
        <v>577</v>
      </c>
    </row>
    <row r="327" spans="2:65" s="11" customFormat="1">
      <c r="B327" s="185"/>
      <c r="D327" s="186" t="s">
        <v>220</v>
      </c>
      <c r="E327" s="187" t="s">
        <v>5</v>
      </c>
      <c r="F327" s="188" t="s">
        <v>578</v>
      </c>
      <c r="H327" s="189">
        <v>0.54700000000000004</v>
      </c>
      <c r="I327" s="190"/>
      <c r="L327" s="185"/>
      <c r="M327" s="191"/>
      <c r="N327" s="192"/>
      <c r="O327" s="192"/>
      <c r="P327" s="192"/>
      <c r="Q327" s="192"/>
      <c r="R327" s="192"/>
      <c r="S327" s="192"/>
      <c r="T327" s="193"/>
      <c r="V327" s="310"/>
      <c r="AT327" s="187" t="s">
        <v>220</v>
      </c>
      <c r="AU327" s="187" t="s">
        <v>80</v>
      </c>
      <c r="AV327" s="11" t="s">
        <v>80</v>
      </c>
      <c r="AW327" s="11" t="s">
        <v>36</v>
      </c>
      <c r="AX327" s="11" t="s">
        <v>11</v>
      </c>
      <c r="AY327" s="187" t="s">
        <v>212</v>
      </c>
    </row>
    <row r="328" spans="2:65" s="1" customFormat="1" ht="25.5" customHeight="1">
      <c r="B328" s="172"/>
      <c r="C328" s="173" t="s">
        <v>579</v>
      </c>
      <c r="D328" s="173" t="s">
        <v>214</v>
      </c>
      <c r="E328" s="174" t="s">
        <v>580</v>
      </c>
      <c r="F328" s="175" t="s">
        <v>581</v>
      </c>
      <c r="G328" s="176" t="s">
        <v>217</v>
      </c>
      <c r="H328" s="177">
        <v>1.7330000000000001</v>
      </c>
      <c r="I328" s="178">
        <v>3104.8310399999996</v>
      </c>
      <c r="J328" s="179">
        <f>ROUND(I328*H328,0)</f>
        <v>5381</v>
      </c>
      <c r="K328" s="175" t="s">
        <v>218</v>
      </c>
      <c r="L328" s="38"/>
      <c r="M328" s="180" t="s">
        <v>5</v>
      </c>
      <c r="N328" s="181" t="s">
        <v>43</v>
      </c>
      <c r="O328" s="39"/>
      <c r="P328" s="182">
        <f>O328*H328</f>
        <v>0</v>
      </c>
      <c r="Q328" s="182">
        <v>2.2563399999999998</v>
      </c>
      <c r="R328" s="182">
        <f>Q328*H328</f>
        <v>3.91023722</v>
      </c>
      <c r="S328" s="182">
        <v>0</v>
      </c>
      <c r="T328" s="183">
        <f>S328*H328</f>
        <v>0</v>
      </c>
      <c r="V328" s="310"/>
      <c r="AR328" s="23" t="s">
        <v>86</v>
      </c>
      <c r="AT328" s="23" t="s">
        <v>214</v>
      </c>
      <c r="AU328" s="23" t="s">
        <v>80</v>
      </c>
      <c r="AY328" s="23" t="s">
        <v>212</v>
      </c>
      <c r="BE328" s="184">
        <f>IF(N328="základní",J328,0)</f>
        <v>5381</v>
      </c>
      <c r="BF328" s="184">
        <f>IF(N328="snížená",J328,0)</f>
        <v>0</v>
      </c>
      <c r="BG328" s="184">
        <f>IF(N328="zákl. přenesená",J328,0)</f>
        <v>0</v>
      </c>
      <c r="BH328" s="184">
        <f>IF(N328="sníž. přenesená",J328,0)</f>
        <v>0</v>
      </c>
      <c r="BI328" s="184">
        <f>IF(N328="nulová",J328,0)</f>
        <v>0</v>
      </c>
      <c r="BJ328" s="23" t="s">
        <v>11</v>
      </c>
      <c r="BK328" s="184">
        <f>ROUND(I328*H328,0)</f>
        <v>5381</v>
      </c>
      <c r="BL328" s="23" t="s">
        <v>86</v>
      </c>
      <c r="BM328" s="23" t="s">
        <v>582</v>
      </c>
    </row>
    <row r="329" spans="2:65" s="11" customFormat="1">
      <c r="B329" s="185"/>
      <c r="D329" s="186" t="s">
        <v>220</v>
      </c>
      <c r="E329" s="187" t="s">
        <v>5</v>
      </c>
      <c r="F329" s="188" t="s">
        <v>583</v>
      </c>
      <c r="H329" s="189">
        <v>1.05</v>
      </c>
      <c r="I329" s="190"/>
      <c r="L329" s="185"/>
      <c r="M329" s="191"/>
      <c r="N329" s="192"/>
      <c r="O329" s="192"/>
      <c r="P329" s="192"/>
      <c r="Q329" s="192"/>
      <c r="R329" s="192"/>
      <c r="S329" s="192"/>
      <c r="T329" s="193"/>
      <c r="V329" s="310"/>
      <c r="AT329" s="187" t="s">
        <v>220</v>
      </c>
      <c r="AU329" s="187" t="s">
        <v>80</v>
      </c>
      <c r="AV329" s="11" t="s">
        <v>80</v>
      </c>
      <c r="AW329" s="11" t="s">
        <v>36</v>
      </c>
      <c r="AX329" s="11" t="s">
        <v>72</v>
      </c>
      <c r="AY329" s="187" t="s">
        <v>212</v>
      </c>
    </row>
    <row r="330" spans="2:65" s="11" customFormat="1">
      <c r="B330" s="185"/>
      <c r="D330" s="186" t="s">
        <v>220</v>
      </c>
      <c r="E330" s="187" t="s">
        <v>5</v>
      </c>
      <c r="F330" s="188" t="s">
        <v>584</v>
      </c>
      <c r="H330" s="189">
        <v>0.377</v>
      </c>
      <c r="I330" s="190"/>
      <c r="L330" s="185"/>
      <c r="M330" s="191"/>
      <c r="N330" s="192"/>
      <c r="O330" s="192"/>
      <c r="P330" s="192"/>
      <c r="Q330" s="192"/>
      <c r="R330" s="192"/>
      <c r="S330" s="192"/>
      <c r="T330" s="193"/>
      <c r="V330" s="310"/>
      <c r="AT330" s="187" t="s">
        <v>220</v>
      </c>
      <c r="AU330" s="187" t="s">
        <v>80</v>
      </c>
      <c r="AV330" s="11" t="s">
        <v>80</v>
      </c>
      <c r="AW330" s="11" t="s">
        <v>36</v>
      </c>
      <c r="AX330" s="11" t="s">
        <v>72</v>
      </c>
      <c r="AY330" s="187" t="s">
        <v>212</v>
      </c>
    </row>
    <row r="331" spans="2:65" s="11" customFormat="1">
      <c r="B331" s="185"/>
      <c r="D331" s="186" t="s">
        <v>220</v>
      </c>
      <c r="E331" s="187" t="s">
        <v>5</v>
      </c>
      <c r="F331" s="188" t="s">
        <v>585</v>
      </c>
      <c r="H331" s="189">
        <v>0.30599999999999999</v>
      </c>
      <c r="I331" s="190"/>
      <c r="L331" s="185"/>
      <c r="M331" s="191"/>
      <c r="N331" s="192"/>
      <c r="O331" s="192"/>
      <c r="P331" s="192"/>
      <c r="Q331" s="192"/>
      <c r="R331" s="192"/>
      <c r="S331" s="192"/>
      <c r="T331" s="193"/>
      <c r="V331" s="310"/>
      <c r="AT331" s="187" t="s">
        <v>220</v>
      </c>
      <c r="AU331" s="187" t="s">
        <v>80</v>
      </c>
      <c r="AV331" s="11" t="s">
        <v>80</v>
      </c>
      <c r="AW331" s="11" t="s">
        <v>36</v>
      </c>
      <c r="AX331" s="11" t="s">
        <v>72</v>
      </c>
      <c r="AY331" s="187" t="s">
        <v>212</v>
      </c>
    </row>
    <row r="332" spans="2:65" s="12" customFormat="1">
      <c r="B332" s="194"/>
      <c r="D332" s="186" t="s">
        <v>220</v>
      </c>
      <c r="E332" s="195" t="s">
        <v>5</v>
      </c>
      <c r="F332" s="196" t="s">
        <v>222</v>
      </c>
      <c r="H332" s="197">
        <v>1.7330000000000001</v>
      </c>
      <c r="I332" s="198"/>
      <c r="L332" s="194"/>
      <c r="M332" s="199"/>
      <c r="N332" s="200"/>
      <c r="O332" s="200"/>
      <c r="P332" s="200"/>
      <c r="Q332" s="200"/>
      <c r="R332" s="200"/>
      <c r="S332" s="200"/>
      <c r="T332" s="201"/>
      <c r="V332" s="310"/>
      <c r="AT332" s="195" t="s">
        <v>220</v>
      </c>
      <c r="AU332" s="195" t="s">
        <v>80</v>
      </c>
      <c r="AV332" s="12" t="s">
        <v>83</v>
      </c>
      <c r="AW332" s="12" t="s">
        <v>36</v>
      </c>
      <c r="AX332" s="12" t="s">
        <v>11</v>
      </c>
      <c r="AY332" s="195" t="s">
        <v>212</v>
      </c>
    </row>
    <row r="333" spans="2:65" s="1" customFormat="1" ht="16.5" customHeight="1">
      <c r="B333" s="172"/>
      <c r="C333" s="173" t="s">
        <v>586</v>
      </c>
      <c r="D333" s="173" t="s">
        <v>214</v>
      </c>
      <c r="E333" s="174" t="s">
        <v>587</v>
      </c>
      <c r="F333" s="175" t="s">
        <v>588</v>
      </c>
      <c r="G333" s="176" t="s">
        <v>217</v>
      </c>
      <c r="H333" s="177">
        <v>1.7330000000000001</v>
      </c>
      <c r="I333" s="178">
        <v>213.39705599999999</v>
      </c>
      <c r="J333" s="179">
        <f>ROUND(I333*H333,0)</f>
        <v>370</v>
      </c>
      <c r="K333" s="175" t="s">
        <v>218</v>
      </c>
      <c r="L333" s="38"/>
      <c r="M333" s="180" t="s">
        <v>5</v>
      </c>
      <c r="N333" s="181" t="s">
        <v>43</v>
      </c>
      <c r="O333" s="39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V333" s="310"/>
      <c r="AR333" s="23" t="s">
        <v>86</v>
      </c>
      <c r="AT333" s="23" t="s">
        <v>214</v>
      </c>
      <c r="AU333" s="23" t="s">
        <v>80</v>
      </c>
      <c r="AY333" s="23" t="s">
        <v>212</v>
      </c>
      <c r="BE333" s="184">
        <f>IF(N333="základní",J333,0)</f>
        <v>370</v>
      </c>
      <c r="BF333" s="184">
        <f>IF(N333="snížená",J333,0)</f>
        <v>0</v>
      </c>
      <c r="BG333" s="184">
        <f>IF(N333="zákl. přenesená",J333,0)</f>
        <v>0</v>
      </c>
      <c r="BH333" s="184">
        <f>IF(N333="sníž. přenesená",J333,0)</f>
        <v>0</v>
      </c>
      <c r="BI333" s="184">
        <f>IF(N333="nulová",J333,0)</f>
        <v>0</v>
      </c>
      <c r="BJ333" s="23" t="s">
        <v>11</v>
      </c>
      <c r="BK333" s="184">
        <f>ROUND(I333*H333,0)</f>
        <v>370</v>
      </c>
      <c r="BL333" s="23" t="s">
        <v>86</v>
      </c>
      <c r="BM333" s="23" t="s">
        <v>589</v>
      </c>
    </row>
    <row r="334" spans="2:65" s="11" customFormat="1">
      <c r="B334" s="185"/>
      <c r="D334" s="186" t="s">
        <v>220</v>
      </c>
      <c r="E334" s="187" t="s">
        <v>5</v>
      </c>
      <c r="F334" s="188" t="s">
        <v>583</v>
      </c>
      <c r="H334" s="189">
        <v>1.05</v>
      </c>
      <c r="I334" s="190"/>
      <c r="L334" s="185"/>
      <c r="M334" s="191"/>
      <c r="N334" s="192"/>
      <c r="O334" s="192"/>
      <c r="P334" s="192"/>
      <c r="Q334" s="192"/>
      <c r="R334" s="192"/>
      <c r="S334" s="192"/>
      <c r="T334" s="193"/>
      <c r="V334" s="310"/>
      <c r="AT334" s="187" t="s">
        <v>220</v>
      </c>
      <c r="AU334" s="187" t="s">
        <v>80</v>
      </c>
      <c r="AV334" s="11" t="s">
        <v>80</v>
      </c>
      <c r="AW334" s="11" t="s">
        <v>36</v>
      </c>
      <c r="AX334" s="11" t="s">
        <v>72</v>
      </c>
      <c r="AY334" s="187" t="s">
        <v>212</v>
      </c>
    </row>
    <row r="335" spans="2:65" s="11" customFormat="1">
      <c r="B335" s="185"/>
      <c r="D335" s="186" t="s">
        <v>220</v>
      </c>
      <c r="E335" s="187" t="s">
        <v>5</v>
      </c>
      <c r="F335" s="188" t="s">
        <v>584</v>
      </c>
      <c r="H335" s="189">
        <v>0.377</v>
      </c>
      <c r="I335" s="190"/>
      <c r="L335" s="185"/>
      <c r="M335" s="191"/>
      <c r="N335" s="192"/>
      <c r="O335" s="192"/>
      <c r="P335" s="192"/>
      <c r="Q335" s="192"/>
      <c r="R335" s="192"/>
      <c r="S335" s="192"/>
      <c r="T335" s="193"/>
      <c r="V335" s="310"/>
      <c r="AT335" s="187" t="s">
        <v>220</v>
      </c>
      <c r="AU335" s="187" t="s">
        <v>80</v>
      </c>
      <c r="AV335" s="11" t="s">
        <v>80</v>
      </c>
      <c r="AW335" s="11" t="s">
        <v>36</v>
      </c>
      <c r="AX335" s="11" t="s">
        <v>72</v>
      </c>
      <c r="AY335" s="187" t="s">
        <v>212</v>
      </c>
    </row>
    <row r="336" spans="2:65" s="11" customFormat="1">
      <c r="B336" s="185"/>
      <c r="D336" s="186" t="s">
        <v>220</v>
      </c>
      <c r="E336" s="187" t="s">
        <v>5</v>
      </c>
      <c r="F336" s="188" t="s">
        <v>585</v>
      </c>
      <c r="H336" s="189">
        <v>0.30599999999999999</v>
      </c>
      <c r="I336" s="190"/>
      <c r="L336" s="185"/>
      <c r="M336" s="191"/>
      <c r="N336" s="192"/>
      <c r="O336" s="192"/>
      <c r="P336" s="192"/>
      <c r="Q336" s="192"/>
      <c r="R336" s="192"/>
      <c r="S336" s="192"/>
      <c r="T336" s="193"/>
      <c r="V336" s="310"/>
      <c r="AT336" s="187" t="s">
        <v>220</v>
      </c>
      <c r="AU336" s="187" t="s">
        <v>80</v>
      </c>
      <c r="AV336" s="11" t="s">
        <v>80</v>
      </c>
      <c r="AW336" s="11" t="s">
        <v>36</v>
      </c>
      <c r="AX336" s="11" t="s">
        <v>72</v>
      </c>
      <c r="AY336" s="187" t="s">
        <v>212</v>
      </c>
    </row>
    <row r="337" spans="2:65" s="12" customFormat="1">
      <c r="B337" s="194"/>
      <c r="D337" s="186" t="s">
        <v>220</v>
      </c>
      <c r="E337" s="195" t="s">
        <v>5</v>
      </c>
      <c r="F337" s="196" t="s">
        <v>222</v>
      </c>
      <c r="H337" s="197">
        <v>1.7330000000000001</v>
      </c>
      <c r="I337" s="198"/>
      <c r="L337" s="194"/>
      <c r="M337" s="199"/>
      <c r="N337" s="200"/>
      <c r="O337" s="200"/>
      <c r="P337" s="200"/>
      <c r="Q337" s="200"/>
      <c r="R337" s="200"/>
      <c r="S337" s="200"/>
      <c r="T337" s="201"/>
      <c r="V337" s="310"/>
      <c r="AT337" s="195" t="s">
        <v>220</v>
      </c>
      <c r="AU337" s="195" t="s">
        <v>80</v>
      </c>
      <c r="AV337" s="12" t="s">
        <v>83</v>
      </c>
      <c r="AW337" s="12" t="s">
        <v>36</v>
      </c>
      <c r="AX337" s="12" t="s">
        <v>11</v>
      </c>
      <c r="AY337" s="195" t="s">
        <v>212</v>
      </c>
    </row>
    <row r="338" spans="2:65" s="1" customFormat="1" ht="16.5" customHeight="1">
      <c r="B338" s="172"/>
      <c r="C338" s="173" t="s">
        <v>590</v>
      </c>
      <c r="D338" s="173" t="s">
        <v>214</v>
      </c>
      <c r="E338" s="174" t="s">
        <v>591</v>
      </c>
      <c r="F338" s="175" t="s">
        <v>592</v>
      </c>
      <c r="G338" s="176" t="s">
        <v>247</v>
      </c>
      <c r="H338" s="177">
        <v>6.0999999999999999E-2</v>
      </c>
      <c r="I338" s="178">
        <v>30952.185600000001</v>
      </c>
      <c r="J338" s="179">
        <f>ROUND(I338*H338,0)</f>
        <v>1888</v>
      </c>
      <c r="K338" s="175" t="s">
        <v>218</v>
      </c>
      <c r="L338" s="38"/>
      <c r="M338" s="180" t="s">
        <v>5</v>
      </c>
      <c r="N338" s="181" t="s">
        <v>43</v>
      </c>
      <c r="O338" s="39"/>
      <c r="P338" s="182">
        <f>O338*H338</f>
        <v>0</v>
      </c>
      <c r="Q338" s="182">
        <v>1.0530555952</v>
      </c>
      <c r="R338" s="182">
        <f>Q338*H338</f>
        <v>6.4236391307200005E-2</v>
      </c>
      <c r="S338" s="182">
        <v>0</v>
      </c>
      <c r="T338" s="183">
        <f>S338*H338</f>
        <v>0</v>
      </c>
      <c r="V338" s="310"/>
      <c r="AR338" s="23" t="s">
        <v>86</v>
      </c>
      <c r="AT338" s="23" t="s">
        <v>214</v>
      </c>
      <c r="AU338" s="23" t="s">
        <v>80</v>
      </c>
      <c r="AY338" s="23" t="s">
        <v>212</v>
      </c>
      <c r="BE338" s="184">
        <f>IF(N338="základní",J338,0)</f>
        <v>1888</v>
      </c>
      <c r="BF338" s="184">
        <f>IF(N338="snížená",J338,0)</f>
        <v>0</v>
      </c>
      <c r="BG338" s="184">
        <f>IF(N338="zákl. přenesená",J338,0)</f>
        <v>0</v>
      </c>
      <c r="BH338" s="184">
        <f>IF(N338="sníž. přenesená",J338,0)</f>
        <v>0</v>
      </c>
      <c r="BI338" s="184">
        <f>IF(N338="nulová",J338,0)</f>
        <v>0</v>
      </c>
      <c r="BJ338" s="23" t="s">
        <v>11</v>
      </c>
      <c r="BK338" s="184">
        <f>ROUND(I338*H338,0)</f>
        <v>1888</v>
      </c>
      <c r="BL338" s="23" t="s">
        <v>86</v>
      </c>
      <c r="BM338" s="23" t="s">
        <v>593</v>
      </c>
    </row>
    <row r="339" spans="2:65" s="11" customFormat="1">
      <c r="B339" s="185"/>
      <c r="D339" s="186" t="s">
        <v>220</v>
      </c>
      <c r="E339" s="187" t="s">
        <v>5</v>
      </c>
      <c r="F339" s="188" t="s">
        <v>594</v>
      </c>
      <c r="H339" s="189">
        <v>3.6999999999999998E-2</v>
      </c>
      <c r="I339" s="190"/>
      <c r="L339" s="185"/>
      <c r="M339" s="191"/>
      <c r="N339" s="192"/>
      <c r="O339" s="192"/>
      <c r="P339" s="192"/>
      <c r="Q339" s="192"/>
      <c r="R339" s="192"/>
      <c r="S339" s="192"/>
      <c r="T339" s="193"/>
      <c r="V339" s="310"/>
      <c r="AT339" s="187" t="s">
        <v>220</v>
      </c>
      <c r="AU339" s="187" t="s">
        <v>80</v>
      </c>
      <c r="AV339" s="11" t="s">
        <v>80</v>
      </c>
      <c r="AW339" s="11" t="s">
        <v>36</v>
      </c>
      <c r="AX339" s="11" t="s">
        <v>72</v>
      </c>
      <c r="AY339" s="187" t="s">
        <v>212</v>
      </c>
    </row>
    <row r="340" spans="2:65" s="11" customFormat="1">
      <c r="B340" s="185"/>
      <c r="D340" s="186" t="s">
        <v>220</v>
      </c>
      <c r="E340" s="187" t="s">
        <v>5</v>
      </c>
      <c r="F340" s="188" t="s">
        <v>595</v>
      </c>
      <c r="H340" s="189">
        <v>1.2999999999999999E-2</v>
      </c>
      <c r="I340" s="190"/>
      <c r="L340" s="185"/>
      <c r="M340" s="191"/>
      <c r="N340" s="192"/>
      <c r="O340" s="192"/>
      <c r="P340" s="192"/>
      <c r="Q340" s="192"/>
      <c r="R340" s="192"/>
      <c r="S340" s="192"/>
      <c r="T340" s="193"/>
      <c r="V340" s="310"/>
      <c r="AT340" s="187" t="s">
        <v>220</v>
      </c>
      <c r="AU340" s="187" t="s">
        <v>80</v>
      </c>
      <c r="AV340" s="11" t="s">
        <v>80</v>
      </c>
      <c r="AW340" s="11" t="s">
        <v>36</v>
      </c>
      <c r="AX340" s="11" t="s">
        <v>72</v>
      </c>
      <c r="AY340" s="187" t="s">
        <v>212</v>
      </c>
    </row>
    <row r="341" spans="2:65" s="11" customFormat="1">
      <c r="B341" s="185"/>
      <c r="D341" s="186" t="s">
        <v>220</v>
      </c>
      <c r="E341" s="187" t="s">
        <v>5</v>
      </c>
      <c r="F341" s="188" t="s">
        <v>596</v>
      </c>
      <c r="H341" s="189">
        <v>1.0999999999999999E-2</v>
      </c>
      <c r="I341" s="190"/>
      <c r="L341" s="185"/>
      <c r="M341" s="191"/>
      <c r="N341" s="192"/>
      <c r="O341" s="192"/>
      <c r="P341" s="192"/>
      <c r="Q341" s="192"/>
      <c r="R341" s="192"/>
      <c r="S341" s="192"/>
      <c r="T341" s="193"/>
      <c r="V341" s="310"/>
      <c r="AT341" s="187" t="s">
        <v>220</v>
      </c>
      <c r="AU341" s="187" t="s">
        <v>80</v>
      </c>
      <c r="AV341" s="11" t="s">
        <v>80</v>
      </c>
      <c r="AW341" s="11" t="s">
        <v>36</v>
      </c>
      <c r="AX341" s="11" t="s">
        <v>72</v>
      </c>
      <c r="AY341" s="187" t="s">
        <v>212</v>
      </c>
    </row>
    <row r="342" spans="2:65" s="12" customFormat="1">
      <c r="B342" s="194"/>
      <c r="D342" s="186" t="s">
        <v>220</v>
      </c>
      <c r="E342" s="195" t="s">
        <v>5</v>
      </c>
      <c r="F342" s="196" t="s">
        <v>597</v>
      </c>
      <c r="H342" s="197">
        <v>6.0999999999999999E-2</v>
      </c>
      <c r="I342" s="198"/>
      <c r="L342" s="194"/>
      <c r="M342" s="199"/>
      <c r="N342" s="200"/>
      <c r="O342" s="200"/>
      <c r="P342" s="200"/>
      <c r="Q342" s="200"/>
      <c r="R342" s="200"/>
      <c r="S342" s="200"/>
      <c r="T342" s="201"/>
      <c r="V342" s="310"/>
      <c r="AT342" s="195" t="s">
        <v>220</v>
      </c>
      <c r="AU342" s="195" t="s">
        <v>80</v>
      </c>
      <c r="AV342" s="12" t="s">
        <v>83</v>
      </c>
      <c r="AW342" s="12" t="s">
        <v>36</v>
      </c>
      <c r="AX342" s="12" t="s">
        <v>11</v>
      </c>
      <c r="AY342" s="195" t="s">
        <v>212</v>
      </c>
    </row>
    <row r="343" spans="2:65" s="1" customFormat="1" ht="25.5" customHeight="1">
      <c r="B343" s="172"/>
      <c r="C343" s="173" t="s">
        <v>598</v>
      </c>
      <c r="D343" s="173" t="s">
        <v>214</v>
      </c>
      <c r="E343" s="174" t="s">
        <v>599</v>
      </c>
      <c r="F343" s="175" t="s">
        <v>600</v>
      </c>
      <c r="G343" s="176" t="s">
        <v>289</v>
      </c>
      <c r="H343" s="177">
        <v>10.5</v>
      </c>
      <c r="I343" s="178">
        <v>251.84697599999998</v>
      </c>
      <c r="J343" s="179">
        <f>ROUND(I343*H343,0)</f>
        <v>2644</v>
      </c>
      <c r="K343" s="175" t="s">
        <v>218</v>
      </c>
      <c r="L343" s="38"/>
      <c r="M343" s="180" t="s">
        <v>5</v>
      </c>
      <c r="N343" s="181" t="s">
        <v>43</v>
      </c>
      <c r="O343" s="39"/>
      <c r="P343" s="182">
        <f>O343*H343</f>
        <v>0</v>
      </c>
      <c r="Q343" s="182">
        <v>4.2000000000000003E-2</v>
      </c>
      <c r="R343" s="182">
        <f>Q343*H343</f>
        <v>0.441</v>
      </c>
      <c r="S343" s="182">
        <v>0</v>
      </c>
      <c r="T343" s="183">
        <f>S343*H343</f>
        <v>0</v>
      </c>
      <c r="V343" s="310"/>
      <c r="AR343" s="23" t="s">
        <v>86</v>
      </c>
      <c r="AT343" s="23" t="s">
        <v>214</v>
      </c>
      <c r="AU343" s="23" t="s">
        <v>80</v>
      </c>
      <c r="AY343" s="23" t="s">
        <v>212</v>
      </c>
      <c r="BE343" s="184">
        <f>IF(N343="základní",J343,0)</f>
        <v>2644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23" t="s">
        <v>11</v>
      </c>
      <c r="BK343" s="184">
        <f>ROUND(I343*H343,0)</f>
        <v>2644</v>
      </c>
      <c r="BL343" s="23" t="s">
        <v>86</v>
      </c>
      <c r="BM343" s="23" t="s">
        <v>601</v>
      </c>
    </row>
    <row r="344" spans="2:65" s="11" customFormat="1">
      <c r="B344" s="185"/>
      <c r="D344" s="186" t="s">
        <v>220</v>
      </c>
      <c r="E344" s="187" t="s">
        <v>5</v>
      </c>
      <c r="F344" s="188" t="s">
        <v>602</v>
      </c>
      <c r="H344" s="189">
        <v>10.5</v>
      </c>
      <c r="I344" s="190"/>
      <c r="L344" s="185"/>
      <c r="M344" s="191"/>
      <c r="N344" s="192"/>
      <c r="O344" s="192"/>
      <c r="P344" s="192"/>
      <c r="Q344" s="192"/>
      <c r="R344" s="192"/>
      <c r="S344" s="192"/>
      <c r="T344" s="193"/>
      <c r="V344" s="310"/>
      <c r="AT344" s="187" t="s">
        <v>220</v>
      </c>
      <c r="AU344" s="187" t="s">
        <v>80</v>
      </c>
      <c r="AV344" s="11" t="s">
        <v>80</v>
      </c>
      <c r="AW344" s="11" t="s">
        <v>36</v>
      </c>
      <c r="AX344" s="11" t="s">
        <v>11</v>
      </c>
      <c r="AY344" s="187" t="s">
        <v>212</v>
      </c>
    </row>
    <row r="345" spans="2:65" s="1" customFormat="1" ht="16.5" customHeight="1">
      <c r="B345" s="172"/>
      <c r="C345" s="173" t="s">
        <v>603</v>
      </c>
      <c r="D345" s="173" t="s">
        <v>214</v>
      </c>
      <c r="E345" s="174" t="s">
        <v>604</v>
      </c>
      <c r="F345" s="175" t="s">
        <v>605</v>
      </c>
      <c r="G345" s="176" t="s">
        <v>335</v>
      </c>
      <c r="H345" s="177">
        <v>1</v>
      </c>
      <c r="I345" s="178">
        <v>545.98886400000004</v>
      </c>
      <c r="J345" s="179">
        <f>ROUND(I345*H345,0)</f>
        <v>546</v>
      </c>
      <c r="K345" s="175" t="s">
        <v>218</v>
      </c>
      <c r="L345" s="38"/>
      <c r="M345" s="180" t="s">
        <v>5</v>
      </c>
      <c r="N345" s="181" t="s">
        <v>43</v>
      </c>
      <c r="O345" s="39"/>
      <c r="P345" s="182">
        <f>O345*H345</f>
        <v>0</v>
      </c>
      <c r="Q345" s="182">
        <v>4.684E-2</v>
      </c>
      <c r="R345" s="182">
        <f>Q345*H345</f>
        <v>4.684E-2</v>
      </c>
      <c r="S345" s="182">
        <v>0</v>
      </c>
      <c r="T345" s="183">
        <f>S345*H345</f>
        <v>0</v>
      </c>
      <c r="V345" s="310"/>
      <c r="AR345" s="23" t="s">
        <v>86</v>
      </c>
      <c r="AT345" s="23" t="s">
        <v>214</v>
      </c>
      <c r="AU345" s="23" t="s">
        <v>80</v>
      </c>
      <c r="AY345" s="23" t="s">
        <v>212</v>
      </c>
      <c r="BE345" s="184">
        <f>IF(N345="základní",J345,0)</f>
        <v>546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23" t="s">
        <v>11</v>
      </c>
      <c r="BK345" s="184">
        <f>ROUND(I345*H345,0)</f>
        <v>546</v>
      </c>
      <c r="BL345" s="23" t="s">
        <v>86</v>
      </c>
      <c r="BM345" s="23" t="s">
        <v>606</v>
      </c>
    </row>
    <row r="346" spans="2:65" s="1" customFormat="1" ht="16.5" customHeight="1">
      <c r="B346" s="172"/>
      <c r="C346" s="202" t="s">
        <v>607</v>
      </c>
      <c r="D346" s="202" t="s">
        <v>339</v>
      </c>
      <c r="E346" s="203" t="s">
        <v>608</v>
      </c>
      <c r="F346" s="204" t="s">
        <v>609</v>
      </c>
      <c r="G346" s="205" t="s">
        <v>335</v>
      </c>
      <c r="H346" s="206">
        <v>1</v>
      </c>
      <c r="I346" s="207">
        <v>884.34816000000001</v>
      </c>
      <c r="J346" s="208">
        <f>ROUND(I346*H346,0)</f>
        <v>884</v>
      </c>
      <c r="K346" s="204" t="s">
        <v>218</v>
      </c>
      <c r="L346" s="209"/>
      <c r="M346" s="210" t="s">
        <v>5</v>
      </c>
      <c r="N346" s="211" t="s">
        <v>43</v>
      </c>
      <c r="O346" s="39"/>
      <c r="P346" s="182">
        <f>O346*H346</f>
        <v>0</v>
      </c>
      <c r="Q346" s="182">
        <v>1.12E-2</v>
      </c>
      <c r="R346" s="182">
        <f>Q346*H346</f>
        <v>1.12E-2</v>
      </c>
      <c r="S346" s="182">
        <v>0</v>
      </c>
      <c r="T346" s="183">
        <f>S346*H346</f>
        <v>0</v>
      </c>
      <c r="V346" s="310"/>
      <c r="AR346" s="23" t="s">
        <v>244</v>
      </c>
      <c r="AT346" s="23" t="s">
        <v>339</v>
      </c>
      <c r="AU346" s="23" t="s">
        <v>80</v>
      </c>
      <c r="AY346" s="23" t="s">
        <v>212</v>
      </c>
      <c r="BE346" s="184">
        <f>IF(N346="základní",J346,0)</f>
        <v>884</v>
      </c>
      <c r="BF346" s="184">
        <f>IF(N346="snížená",J346,0)</f>
        <v>0</v>
      </c>
      <c r="BG346" s="184">
        <f>IF(N346="zákl. přenesená",J346,0)</f>
        <v>0</v>
      </c>
      <c r="BH346" s="184">
        <f>IF(N346="sníž. přenesená",J346,0)</f>
        <v>0</v>
      </c>
      <c r="BI346" s="184">
        <f>IF(N346="nulová",J346,0)</f>
        <v>0</v>
      </c>
      <c r="BJ346" s="23" t="s">
        <v>11</v>
      </c>
      <c r="BK346" s="184">
        <f>ROUND(I346*H346,0)</f>
        <v>884</v>
      </c>
      <c r="BL346" s="23" t="s">
        <v>86</v>
      </c>
      <c r="BM346" s="23" t="s">
        <v>610</v>
      </c>
    </row>
    <row r="347" spans="2:65" s="10" customFormat="1" ht="29.85" customHeight="1">
      <c r="B347" s="159"/>
      <c r="D347" s="160" t="s">
        <v>71</v>
      </c>
      <c r="E347" s="170" t="s">
        <v>244</v>
      </c>
      <c r="F347" s="170" t="s">
        <v>611</v>
      </c>
      <c r="I347" s="162"/>
      <c r="J347" s="171">
        <f>BK347</f>
        <v>20475</v>
      </c>
      <c r="L347" s="159"/>
      <c r="M347" s="164"/>
      <c r="N347" s="165"/>
      <c r="O347" s="165"/>
      <c r="P347" s="166">
        <f>SUM(P348:P349)</f>
        <v>0</v>
      </c>
      <c r="Q347" s="165"/>
      <c r="R347" s="166">
        <f>SUM(R348:R349)</f>
        <v>0.15457500000000002</v>
      </c>
      <c r="S347" s="165"/>
      <c r="T347" s="167">
        <f>SUM(T348:T349)</f>
        <v>0</v>
      </c>
      <c r="V347" s="310"/>
      <c r="AR347" s="160" t="s">
        <v>11</v>
      </c>
      <c r="AT347" s="168" t="s">
        <v>71</v>
      </c>
      <c r="AU347" s="168" t="s">
        <v>11</v>
      </c>
      <c r="AY347" s="160" t="s">
        <v>212</v>
      </c>
      <c r="BK347" s="169">
        <f>SUM(BK348:BK349)</f>
        <v>20475</v>
      </c>
    </row>
    <row r="348" spans="2:65" s="1" customFormat="1" ht="25.5" customHeight="1">
      <c r="B348" s="172"/>
      <c r="C348" s="173" t="s">
        <v>612</v>
      </c>
      <c r="D348" s="173" t="s">
        <v>214</v>
      </c>
      <c r="E348" s="174" t="s">
        <v>613</v>
      </c>
      <c r="F348" s="175" t="s">
        <v>614</v>
      </c>
      <c r="G348" s="176" t="s">
        <v>335</v>
      </c>
      <c r="H348" s="177">
        <v>3</v>
      </c>
      <c r="I348" s="178">
        <v>6824.8607999999995</v>
      </c>
      <c r="J348" s="179">
        <f>ROUND(I348*H348,0)</f>
        <v>20475</v>
      </c>
      <c r="K348" s="175" t="s">
        <v>218</v>
      </c>
      <c r="L348" s="38"/>
      <c r="M348" s="180" t="s">
        <v>5</v>
      </c>
      <c r="N348" s="181" t="s">
        <v>43</v>
      </c>
      <c r="O348" s="39"/>
      <c r="P348" s="182">
        <f>O348*H348</f>
        <v>0</v>
      </c>
      <c r="Q348" s="182">
        <v>5.1525000000000001E-2</v>
      </c>
      <c r="R348" s="182">
        <f>Q348*H348</f>
        <v>0.15457500000000002</v>
      </c>
      <c r="S348" s="182">
        <v>0</v>
      </c>
      <c r="T348" s="183">
        <f>S348*H348</f>
        <v>0</v>
      </c>
      <c r="V348" s="310"/>
      <c r="AR348" s="23" t="s">
        <v>86</v>
      </c>
      <c r="AT348" s="23" t="s">
        <v>214</v>
      </c>
      <c r="AU348" s="23" t="s">
        <v>80</v>
      </c>
      <c r="AY348" s="23" t="s">
        <v>212</v>
      </c>
      <c r="BE348" s="184">
        <f>IF(N348="základní",J348,0)</f>
        <v>20475</v>
      </c>
      <c r="BF348" s="184">
        <f>IF(N348="snížená",J348,0)</f>
        <v>0</v>
      </c>
      <c r="BG348" s="184">
        <f>IF(N348="zákl. přenesená",J348,0)</f>
        <v>0</v>
      </c>
      <c r="BH348" s="184">
        <f>IF(N348="sníž. přenesená",J348,0)</f>
        <v>0</v>
      </c>
      <c r="BI348" s="184">
        <f>IF(N348="nulová",J348,0)</f>
        <v>0</v>
      </c>
      <c r="BJ348" s="23" t="s">
        <v>11</v>
      </c>
      <c r="BK348" s="184">
        <f>ROUND(I348*H348,0)</f>
        <v>20475</v>
      </c>
      <c r="BL348" s="23" t="s">
        <v>86</v>
      </c>
      <c r="BM348" s="23" t="s">
        <v>615</v>
      </c>
    </row>
    <row r="349" spans="2:65" s="11" customFormat="1">
      <c r="B349" s="185"/>
      <c r="D349" s="186" t="s">
        <v>220</v>
      </c>
      <c r="E349" s="187" t="s">
        <v>5</v>
      </c>
      <c r="F349" s="188" t="s">
        <v>83</v>
      </c>
      <c r="H349" s="189">
        <v>3</v>
      </c>
      <c r="I349" s="190"/>
      <c r="L349" s="185"/>
      <c r="M349" s="191"/>
      <c r="N349" s="192"/>
      <c r="O349" s="192"/>
      <c r="P349" s="192"/>
      <c r="Q349" s="192"/>
      <c r="R349" s="192"/>
      <c r="S349" s="192"/>
      <c r="T349" s="193"/>
      <c r="V349" s="310"/>
      <c r="AT349" s="187" t="s">
        <v>220</v>
      </c>
      <c r="AU349" s="187" t="s">
        <v>80</v>
      </c>
      <c r="AV349" s="11" t="s">
        <v>80</v>
      </c>
      <c r="AW349" s="11" t="s">
        <v>36</v>
      </c>
      <c r="AX349" s="11" t="s">
        <v>11</v>
      </c>
      <c r="AY349" s="187" t="s">
        <v>212</v>
      </c>
    </row>
    <row r="350" spans="2:65" s="10" customFormat="1" ht="29.85" customHeight="1">
      <c r="B350" s="159"/>
      <c r="D350" s="160" t="s">
        <v>71</v>
      </c>
      <c r="E350" s="170" t="s">
        <v>252</v>
      </c>
      <c r="F350" s="170" t="s">
        <v>616</v>
      </c>
      <c r="I350" s="162"/>
      <c r="J350" s="171">
        <f>BK350</f>
        <v>79588</v>
      </c>
      <c r="L350" s="159"/>
      <c r="M350" s="164"/>
      <c r="N350" s="165"/>
      <c r="O350" s="165"/>
      <c r="P350" s="166">
        <f>SUM(P351:P405)</f>
        <v>0</v>
      </c>
      <c r="Q350" s="165"/>
      <c r="R350" s="166">
        <f>SUM(R351:R405)</f>
        <v>0.26391060750000001</v>
      </c>
      <c r="S350" s="165"/>
      <c r="T350" s="167">
        <f>SUM(T351:T405)</f>
        <v>8.1669669999999996</v>
      </c>
      <c r="V350" s="310"/>
      <c r="AR350" s="160" t="s">
        <v>11</v>
      </c>
      <c r="AT350" s="168" t="s">
        <v>71</v>
      </c>
      <c r="AU350" s="168" t="s">
        <v>11</v>
      </c>
      <c r="AY350" s="160" t="s">
        <v>212</v>
      </c>
      <c r="BK350" s="169">
        <f>SUM(BK351:BK405)</f>
        <v>79588</v>
      </c>
    </row>
    <row r="351" spans="2:65" s="1" customFormat="1" ht="25.5" customHeight="1">
      <c r="B351" s="172"/>
      <c r="C351" s="173" t="s">
        <v>617</v>
      </c>
      <c r="D351" s="173" t="s">
        <v>214</v>
      </c>
      <c r="E351" s="174" t="s">
        <v>618</v>
      </c>
      <c r="F351" s="175" t="s">
        <v>619</v>
      </c>
      <c r="G351" s="176" t="s">
        <v>289</v>
      </c>
      <c r="H351" s="177">
        <v>196.8</v>
      </c>
      <c r="I351" s="178">
        <v>64.595865599999996</v>
      </c>
      <c r="J351" s="179">
        <f>ROUND(I351*H351,0)</f>
        <v>12712</v>
      </c>
      <c r="K351" s="175" t="s">
        <v>218</v>
      </c>
      <c r="L351" s="38"/>
      <c r="M351" s="180" t="s">
        <v>5</v>
      </c>
      <c r="N351" s="181" t="s">
        <v>43</v>
      </c>
      <c r="O351" s="39"/>
      <c r="P351" s="182">
        <f>O351*H351</f>
        <v>0</v>
      </c>
      <c r="Q351" s="182">
        <v>0</v>
      </c>
      <c r="R351" s="182">
        <f>Q351*H351</f>
        <v>0</v>
      </c>
      <c r="S351" s="182">
        <v>0</v>
      </c>
      <c r="T351" s="183">
        <f>S351*H351</f>
        <v>0</v>
      </c>
      <c r="V351" s="310"/>
      <c r="AR351" s="23" t="s">
        <v>86</v>
      </c>
      <c r="AT351" s="23" t="s">
        <v>214</v>
      </c>
      <c r="AU351" s="23" t="s">
        <v>80</v>
      </c>
      <c r="AY351" s="23" t="s">
        <v>212</v>
      </c>
      <c r="BE351" s="184">
        <f>IF(N351="základní",J351,0)</f>
        <v>12712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23" t="s">
        <v>11</v>
      </c>
      <c r="BK351" s="184">
        <f>ROUND(I351*H351,0)</f>
        <v>12712</v>
      </c>
      <c r="BL351" s="23" t="s">
        <v>86</v>
      </c>
      <c r="BM351" s="23" t="s">
        <v>620</v>
      </c>
    </row>
    <row r="352" spans="2:65" s="11" customFormat="1">
      <c r="B352" s="185"/>
      <c r="D352" s="186" t="s">
        <v>220</v>
      </c>
      <c r="E352" s="187" t="s">
        <v>5</v>
      </c>
      <c r="F352" s="188" t="s">
        <v>621</v>
      </c>
      <c r="H352" s="189">
        <v>196.8</v>
      </c>
      <c r="I352" s="190"/>
      <c r="L352" s="185"/>
      <c r="M352" s="191"/>
      <c r="N352" s="192"/>
      <c r="O352" s="192"/>
      <c r="P352" s="192"/>
      <c r="Q352" s="192"/>
      <c r="R352" s="192"/>
      <c r="S352" s="192"/>
      <c r="T352" s="193"/>
      <c r="V352" s="310"/>
      <c r="AT352" s="187" t="s">
        <v>220</v>
      </c>
      <c r="AU352" s="187" t="s">
        <v>80</v>
      </c>
      <c r="AV352" s="11" t="s">
        <v>80</v>
      </c>
      <c r="AW352" s="11" t="s">
        <v>36</v>
      </c>
      <c r="AX352" s="11" t="s">
        <v>72</v>
      </c>
      <c r="AY352" s="187" t="s">
        <v>212</v>
      </c>
    </row>
    <row r="353" spans="2:65" s="12" customFormat="1">
      <c r="B353" s="194"/>
      <c r="D353" s="186" t="s">
        <v>220</v>
      </c>
      <c r="E353" s="195" t="s">
        <v>165</v>
      </c>
      <c r="F353" s="196" t="s">
        <v>222</v>
      </c>
      <c r="H353" s="197">
        <v>196.8</v>
      </c>
      <c r="I353" s="198"/>
      <c r="L353" s="194"/>
      <c r="M353" s="199"/>
      <c r="N353" s="200"/>
      <c r="O353" s="200"/>
      <c r="P353" s="200"/>
      <c r="Q353" s="200"/>
      <c r="R353" s="200"/>
      <c r="S353" s="200"/>
      <c r="T353" s="201"/>
      <c r="V353" s="310"/>
      <c r="AT353" s="195" t="s">
        <v>220</v>
      </c>
      <c r="AU353" s="195" t="s">
        <v>80</v>
      </c>
      <c r="AV353" s="12" t="s">
        <v>83</v>
      </c>
      <c r="AW353" s="12" t="s">
        <v>36</v>
      </c>
      <c r="AX353" s="12" t="s">
        <v>11</v>
      </c>
      <c r="AY353" s="195" t="s">
        <v>212</v>
      </c>
    </row>
    <row r="354" spans="2:65" s="1" customFormat="1" ht="25.5" customHeight="1">
      <c r="B354" s="172"/>
      <c r="C354" s="173" t="s">
        <v>622</v>
      </c>
      <c r="D354" s="173" t="s">
        <v>214</v>
      </c>
      <c r="E354" s="174" t="s">
        <v>623</v>
      </c>
      <c r="F354" s="175" t="s">
        <v>624</v>
      </c>
      <c r="G354" s="176" t="s">
        <v>289</v>
      </c>
      <c r="H354" s="177">
        <v>11808</v>
      </c>
      <c r="I354" s="178">
        <v>1.2111724799999999</v>
      </c>
      <c r="J354" s="179">
        <f>ROUND(I354*H354,0)</f>
        <v>14302</v>
      </c>
      <c r="K354" s="175" t="s">
        <v>218</v>
      </c>
      <c r="L354" s="38"/>
      <c r="M354" s="180" t="s">
        <v>5</v>
      </c>
      <c r="N354" s="181" t="s">
        <v>43</v>
      </c>
      <c r="O354" s="39"/>
      <c r="P354" s="182">
        <f>O354*H354</f>
        <v>0</v>
      </c>
      <c r="Q354" s="182">
        <v>0</v>
      </c>
      <c r="R354" s="182">
        <f>Q354*H354</f>
        <v>0</v>
      </c>
      <c r="S354" s="182">
        <v>0</v>
      </c>
      <c r="T354" s="183">
        <f>S354*H354</f>
        <v>0</v>
      </c>
      <c r="V354" s="310"/>
      <c r="AR354" s="23" t="s">
        <v>86</v>
      </c>
      <c r="AT354" s="23" t="s">
        <v>214</v>
      </c>
      <c r="AU354" s="23" t="s">
        <v>80</v>
      </c>
      <c r="AY354" s="23" t="s">
        <v>212</v>
      </c>
      <c r="BE354" s="184">
        <f>IF(N354="základní",J354,0)</f>
        <v>14302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23" t="s">
        <v>11</v>
      </c>
      <c r="BK354" s="184">
        <f>ROUND(I354*H354,0)</f>
        <v>14302</v>
      </c>
      <c r="BL354" s="23" t="s">
        <v>86</v>
      </c>
      <c r="BM354" s="23" t="s">
        <v>625</v>
      </c>
    </row>
    <row r="355" spans="2:65" s="11" customFormat="1">
      <c r="B355" s="185"/>
      <c r="D355" s="186" t="s">
        <v>220</v>
      </c>
      <c r="E355" s="187" t="s">
        <v>5</v>
      </c>
      <c r="F355" s="188" t="s">
        <v>626</v>
      </c>
      <c r="H355" s="189">
        <v>11808</v>
      </c>
      <c r="I355" s="190"/>
      <c r="L355" s="185"/>
      <c r="M355" s="191"/>
      <c r="N355" s="192"/>
      <c r="O355" s="192"/>
      <c r="P355" s="192"/>
      <c r="Q355" s="192"/>
      <c r="R355" s="192"/>
      <c r="S355" s="192"/>
      <c r="T355" s="193"/>
      <c r="V355" s="310"/>
      <c r="AT355" s="187" t="s">
        <v>220</v>
      </c>
      <c r="AU355" s="187" t="s">
        <v>80</v>
      </c>
      <c r="AV355" s="11" t="s">
        <v>80</v>
      </c>
      <c r="AW355" s="11" t="s">
        <v>36</v>
      </c>
      <c r="AX355" s="11" t="s">
        <v>11</v>
      </c>
      <c r="AY355" s="187" t="s">
        <v>212</v>
      </c>
    </row>
    <row r="356" spans="2:65" s="1" customFormat="1" ht="25.5" customHeight="1">
      <c r="B356" s="172"/>
      <c r="C356" s="173" t="s">
        <v>627</v>
      </c>
      <c r="D356" s="173" t="s">
        <v>214</v>
      </c>
      <c r="E356" s="174" t="s">
        <v>628</v>
      </c>
      <c r="F356" s="175" t="s">
        <v>629</v>
      </c>
      <c r="G356" s="176" t="s">
        <v>289</v>
      </c>
      <c r="H356" s="177">
        <v>196.8</v>
      </c>
      <c r="I356" s="178">
        <v>39.411167999999996</v>
      </c>
      <c r="J356" s="179">
        <f>ROUND(I356*H356,0)</f>
        <v>7756</v>
      </c>
      <c r="K356" s="175" t="s">
        <v>218</v>
      </c>
      <c r="L356" s="38"/>
      <c r="M356" s="180" t="s">
        <v>5</v>
      </c>
      <c r="N356" s="181" t="s">
        <v>43</v>
      </c>
      <c r="O356" s="39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V356" s="310"/>
      <c r="AR356" s="23" t="s">
        <v>86</v>
      </c>
      <c r="AT356" s="23" t="s">
        <v>214</v>
      </c>
      <c r="AU356" s="23" t="s">
        <v>80</v>
      </c>
      <c r="AY356" s="23" t="s">
        <v>212</v>
      </c>
      <c r="BE356" s="184">
        <f>IF(N356="základní",J356,0)</f>
        <v>7756</v>
      </c>
      <c r="BF356" s="184">
        <f>IF(N356="snížená",J356,0)</f>
        <v>0</v>
      </c>
      <c r="BG356" s="184">
        <f>IF(N356="zákl. přenesená",J356,0)</f>
        <v>0</v>
      </c>
      <c r="BH356" s="184">
        <f>IF(N356="sníž. přenesená",J356,0)</f>
        <v>0</v>
      </c>
      <c r="BI356" s="184">
        <f>IF(N356="nulová",J356,0)</f>
        <v>0</v>
      </c>
      <c r="BJ356" s="23" t="s">
        <v>11</v>
      </c>
      <c r="BK356" s="184">
        <f>ROUND(I356*H356,0)</f>
        <v>7756</v>
      </c>
      <c r="BL356" s="23" t="s">
        <v>86</v>
      </c>
      <c r="BM356" s="23" t="s">
        <v>630</v>
      </c>
    </row>
    <row r="357" spans="2:65" s="11" customFormat="1">
      <c r="B357" s="185"/>
      <c r="D357" s="186" t="s">
        <v>220</v>
      </c>
      <c r="E357" s="187" t="s">
        <v>5</v>
      </c>
      <c r="F357" s="188" t="s">
        <v>165</v>
      </c>
      <c r="H357" s="189">
        <v>196.8</v>
      </c>
      <c r="I357" s="190"/>
      <c r="L357" s="185"/>
      <c r="M357" s="191"/>
      <c r="N357" s="192"/>
      <c r="O357" s="192"/>
      <c r="P357" s="192"/>
      <c r="Q357" s="192"/>
      <c r="R357" s="192"/>
      <c r="S357" s="192"/>
      <c r="T357" s="193"/>
      <c r="V357" s="310"/>
      <c r="AT357" s="187" t="s">
        <v>220</v>
      </c>
      <c r="AU357" s="187" t="s">
        <v>80</v>
      </c>
      <c r="AV357" s="11" t="s">
        <v>80</v>
      </c>
      <c r="AW357" s="11" t="s">
        <v>36</v>
      </c>
      <c r="AX357" s="11" t="s">
        <v>11</v>
      </c>
      <c r="AY357" s="187" t="s">
        <v>212</v>
      </c>
    </row>
    <row r="358" spans="2:65" s="1" customFormat="1" ht="25.5" customHeight="1">
      <c r="B358" s="172"/>
      <c r="C358" s="173" t="s">
        <v>631</v>
      </c>
      <c r="D358" s="173" t="s">
        <v>214</v>
      </c>
      <c r="E358" s="174" t="s">
        <v>632</v>
      </c>
      <c r="F358" s="175" t="s">
        <v>633</v>
      </c>
      <c r="G358" s="176" t="s">
        <v>634</v>
      </c>
      <c r="H358" s="177">
        <v>2</v>
      </c>
      <c r="I358" s="178">
        <v>568.09756800000002</v>
      </c>
      <c r="J358" s="179">
        <f>ROUND(I358*H358,0)</f>
        <v>1136</v>
      </c>
      <c r="K358" s="175" t="s">
        <v>218</v>
      </c>
      <c r="L358" s="38"/>
      <c r="M358" s="180" t="s">
        <v>5</v>
      </c>
      <c r="N358" s="181" t="s">
        <v>43</v>
      </c>
      <c r="O358" s="39"/>
      <c r="P358" s="182">
        <f>O358*H358</f>
        <v>0</v>
      </c>
      <c r="Q358" s="182">
        <v>0</v>
      </c>
      <c r="R358" s="182">
        <f>Q358*H358</f>
        <v>0</v>
      </c>
      <c r="S358" s="182">
        <v>0</v>
      </c>
      <c r="T358" s="183">
        <f>S358*H358</f>
        <v>0</v>
      </c>
      <c r="V358" s="310"/>
      <c r="AR358" s="23" t="s">
        <v>86</v>
      </c>
      <c r="AT358" s="23" t="s">
        <v>214</v>
      </c>
      <c r="AU358" s="23" t="s">
        <v>80</v>
      </c>
      <c r="AY358" s="23" t="s">
        <v>212</v>
      </c>
      <c r="BE358" s="184">
        <f>IF(N358="základní",J358,0)</f>
        <v>1136</v>
      </c>
      <c r="BF358" s="184">
        <f>IF(N358="snížená",J358,0)</f>
        <v>0</v>
      </c>
      <c r="BG358" s="184">
        <f>IF(N358="zákl. přenesená",J358,0)</f>
        <v>0</v>
      </c>
      <c r="BH358" s="184">
        <f>IF(N358="sníž. přenesená",J358,0)</f>
        <v>0</v>
      </c>
      <c r="BI358" s="184">
        <f>IF(N358="nulová",J358,0)</f>
        <v>0</v>
      </c>
      <c r="BJ358" s="23" t="s">
        <v>11</v>
      </c>
      <c r="BK358" s="184">
        <f>ROUND(I358*H358,0)</f>
        <v>1136</v>
      </c>
      <c r="BL358" s="23" t="s">
        <v>86</v>
      </c>
      <c r="BM358" s="23" t="s">
        <v>635</v>
      </c>
    </row>
    <row r="359" spans="2:65" s="11" customFormat="1">
      <c r="B359" s="185"/>
      <c r="D359" s="186" t="s">
        <v>220</v>
      </c>
      <c r="E359" s="187" t="s">
        <v>5</v>
      </c>
      <c r="F359" s="188" t="s">
        <v>636</v>
      </c>
      <c r="H359" s="189">
        <v>2.97</v>
      </c>
      <c r="I359" s="190"/>
      <c r="L359" s="185"/>
      <c r="M359" s="191"/>
      <c r="N359" s="192"/>
      <c r="O359" s="192"/>
      <c r="P359" s="192"/>
      <c r="Q359" s="192"/>
      <c r="R359" s="192"/>
      <c r="S359" s="192"/>
      <c r="T359" s="193"/>
      <c r="V359" s="310"/>
      <c r="AT359" s="187" t="s">
        <v>220</v>
      </c>
      <c r="AU359" s="187" t="s">
        <v>80</v>
      </c>
      <c r="AV359" s="11" t="s">
        <v>80</v>
      </c>
      <c r="AW359" s="11" t="s">
        <v>36</v>
      </c>
      <c r="AX359" s="11" t="s">
        <v>72</v>
      </c>
      <c r="AY359" s="187" t="s">
        <v>212</v>
      </c>
    </row>
    <row r="360" spans="2:65" s="11" customFormat="1">
      <c r="B360" s="185"/>
      <c r="D360" s="186" t="s">
        <v>220</v>
      </c>
      <c r="E360" s="187" t="s">
        <v>5</v>
      </c>
      <c r="F360" s="188" t="s">
        <v>637</v>
      </c>
      <c r="H360" s="189">
        <v>15.55</v>
      </c>
      <c r="I360" s="190"/>
      <c r="L360" s="185"/>
      <c r="M360" s="191"/>
      <c r="N360" s="192"/>
      <c r="O360" s="192"/>
      <c r="P360" s="192"/>
      <c r="Q360" s="192"/>
      <c r="R360" s="192"/>
      <c r="S360" s="192"/>
      <c r="T360" s="193"/>
      <c r="V360" s="310"/>
      <c r="AT360" s="187" t="s">
        <v>220</v>
      </c>
      <c r="AU360" s="187" t="s">
        <v>80</v>
      </c>
      <c r="AV360" s="11" t="s">
        <v>80</v>
      </c>
      <c r="AW360" s="11" t="s">
        <v>36</v>
      </c>
      <c r="AX360" s="11" t="s">
        <v>72</v>
      </c>
      <c r="AY360" s="187" t="s">
        <v>212</v>
      </c>
    </row>
    <row r="361" spans="2:65" s="11" customFormat="1">
      <c r="B361" s="185"/>
      <c r="D361" s="186" t="s">
        <v>220</v>
      </c>
      <c r="E361" s="187" t="s">
        <v>5</v>
      </c>
      <c r="F361" s="188" t="s">
        <v>638</v>
      </c>
      <c r="H361" s="189">
        <v>3.8879999999999999</v>
      </c>
      <c r="I361" s="190"/>
      <c r="L361" s="185"/>
      <c r="M361" s="191"/>
      <c r="N361" s="192"/>
      <c r="O361" s="192"/>
      <c r="P361" s="192"/>
      <c r="Q361" s="192"/>
      <c r="R361" s="192"/>
      <c r="S361" s="192"/>
      <c r="T361" s="193"/>
      <c r="V361" s="310"/>
      <c r="AT361" s="187" t="s">
        <v>220</v>
      </c>
      <c r="AU361" s="187" t="s">
        <v>80</v>
      </c>
      <c r="AV361" s="11" t="s">
        <v>80</v>
      </c>
      <c r="AW361" s="11" t="s">
        <v>36</v>
      </c>
      <c r="AX361" s="11" t="s">
        <v>72</v>
      </c>
      <c r="AY361" s="187" t="s">
        <v>212</v>
      </c>
    </row>
    <row r="362" spans="2:65" s="11" customFormat="1">
      <c r="B362" s="185"/>
      <c r="D362" s="186" t="s">
        <v>220</v>
      </c>
      <c r="E362" s="187" t="s">
        <v>5</v>
      </c>
      <c r="F362" s="188" t="s">
        <v>639</v>
      </c>
      <c r="H362" s="189">
        <v>6</v>
      </c>
      <c r="I362" s="190"/>
      <c r="L362" s="185"/>
      <c r="M362" s="191"/>
      <c r="N362" s="192"/>
      <c r="O362" s="192"/>
      <c r="P362" s="192"/>
      <c r="Q362" s="192"/>
      <c r="R362" s="192"/>
      <c r="S362" s="192"/>
      <c r="T362" s="193"/>
      <c r="V362" s="310"/>
      <c r="AT362" s="187" t="s">
        <v>220</v>
      </c>
      <c r="AU362" s="187" t="s">
        <v>80</v>
      </c>
      <c r="AV362" s="11" t="s">
        <v>80</v>
      </c>
      <c r="AW362" s="11" t="s">
        <v>36</v>
      </c>
      <c r="AX362" s="11" t="s">
        <v>72</v>
      </c>
      <c r="AY362" s="187" t="s">
        <v>212</v>
      </c>
    </row>
    <row r="363" spans="2:65" s="12" customFormat="1">
      <c r="B363" s="194"/>
      <c r="D363" s="186" t="s">
        <v>220</v>
      </c>
      <c r="E363" s="195" t="s">
        <v>5</v>
      </c>
      <c r="F363" s="196" t="s">
        <v>222</v>
      </c>
      <c r="H363" s="197">
        <v>28.408000000000001</v>
      </c>
      <c r="I363" s="198"/>
      <c r="L363" s="194"/>
      <c r="M363" s="199"/>
      <c r="N363" s="200"/>
      <c r="O363" s="200"/>
      <c r="P363" s="200"/>
      <c r="Q363" s="200"/>
      <c r="R363" s="200"/>
      <c r="S363" s="200"/>
      <c r="T363" s="201"/>
      <c r="V363" s="310"/>
      <c r="AT363" s="195" t="s">
        <v>220</v>
      </c>
      <c r="AU363" s="195" t="s">
        <v>80</v>
      </c>
      <c r="AV363" s="12" t="s">
        <v>83</v>
      </c>
      <c r="AW363" s="12" t="s">
        <v>36</v>
      </c>
      <c r="AX363" s="12" t="s">
        <v>72</v>
      </c>
      <c r="AY363" s="195" t="s">
        <v>212</v>
      </c>
    </row>
    <row r="364" spans="2:65" s="11" customFormat="1">
      <c r="B364" s="185"/>
      <c r="D364" s="186" t="s">
        <v>220</v>
      </c>
      <c r="E364" s="187" t="s">
        <v>5</v>
      </c>
      <c r="F364" s="188" t="s">
        <v>640</v>
      </c>
      <c r="H364" s="189">
        <v>1.9239999999999999</v>
      </c>
      <c r="I364" s="190"/>
      <c r="L364" s="185"/>
      <c r="M364" s="191"/>
      <c r="N364" s="192"/>
      <c r="O364" s="192"/>
      <c r="P364" s="192"/>
      <c r="Q364" s="192"/>
      <c r="R364" s="192"/>
      <c r="S364" s="192"/>
      <c r="T364" s="193"/>
      <c r="V364" s="310"/>
      <c r="AT364" s="187" t="s">
        <v>220</v>
      </c>
      <c r="AU364" s="187" t="s">
        <v>80</v>
      </c>
      <c r="AV364" s="11" t="s">
        <v>80</v>
      </c>
      <c r="AW364" s="11" t="s">
        <v>36</v>
      </c>
      <c r="AX364" s="11" t="s">
        <v>72</v>
      </c>
      <c r="AY364" s="187" t="s">
        <v>212</v>
      </c>
    </row>
    <row r="365" spans="2:65" s="12" customFormat="1">
      <c r="B365" s="194"/>
      <c r="D365" s="186" t="s">
        <v>220</v>
      </c>
      <c r="E365" s="195" t="s">
        <v>5</v>
      </c>
      <c r="F365" s="196" t="s">
        <v>222</v>
      </c>
      <c r="H365" s="197">
        <v>1.9239999999999999</v>
      </c>
      <c r="I365" s="198"/>
      <c r="L365" s="194"/>
      <c r="M365" s="199"/>
      <c r="N365" s="200"/>
      <c r="O365" s="200"/>
      <c r="P365" s="200"/>
      <c r="Q365" s="200"/>
      <c r="R365" s="200"/>
      <c r="S365" s="200"/>
      <c r="T365" s="201"/>
      <c r="V365" s="310"/>
      <c r="AT365" s="195" t="s">
        <v>220</v>
      </c>
      <c r="AU365" s="195" t="s">
        <v>80</v>
      </c>
      <c r="AV365" s="12" t="s">
        <v>83</v>
      </c>
      <c r="AW365" s="12" t="s">
        <v>36</v>
      </c>
      <c r="AX365" s="12" t="s">
        <v>72</v>
      </c>
      <c r="AY365" s="195" t="s">
        <v>212</v>
      </c>
    </row>
    <row r="366" spans="2:65" s="11" customFormat="1">
      <c r="B366" s="185"/>
      <c r="D366" s="186" t="s">
        <v>220</v>
      </c>
      <c r="E366" s="187" t="s">
        <v>5</v>
      </c>
      <c r="F366" s="188" t="s">
        <v>641</v>
      </c>
      <c r="H366" s="189">
        <v>2</v>
      </c>
      <c r="I366" s="190"/>
      <c r="L366" s="185"/>
      <c r="M366" s="191"/>
      <c r="N366" s="192"/>
      <c r="O366" s="192"/>
      <c r="P366" s="192"/>
      <c r="Q366" s="192"/>
      <c r="R366" s="192"/>
      <c r="S366" s="192"/>
      <c r="T366" s="193"/>
      <c r="V366" s="310"/>
      <c r="AT366" s="187" t="s">
        <v>220</v>
      </c>
      <c r="AU366" s="187" t="s">
        <v>80</v>
      </c>
      <c r="AV366" s="11" t="s">
        <v>80</v>
      </c>
      <c r="AW366" s="11" t="s">
        <v>36</v>
      </c>
      <c r="AX366" s="11" t="s">
        <v>72</v>
      </c>
      <c r="AY366" s="187" t="s">
        <v>212</v>
      </c>
    </row>
    <row r="367" spans="2:65" s="12" customFormat="1">
      <c r="B367" s="194"/>
      <c r="D367" s="186" t="s">
        <v>220</v>
      </c>
      <c r="E367" s="195" t="s">
        <v>5</v>
      </c>
      <c r="F367" s="196" t="s">
        <v>222</v>
      </c>
      <c r="H367" s="197">
        <v>2</v>
      </c>
      <c r="I367" s="198"/>
      <c r="L367" s="194"/>
      <c r="M367" s="199"/>
      <c r="N367" s="200"/>
      <c r="O367" s="200"/>
      <c r="P367" s="200"/>
      <c r="Q367" s="200"/>
      <c r="R367" s="200"/>
      <c r="S367" s="200"/>
      <c r="T367" s="201"/>
      <c r="V367" s="310"/>
      <c r="AT367" s="195" t="s">
        <v>220</v>
      </c>
      <c r="AU367" s="195" t="s">
        <v>80</v>
      </c>
      <c r="AV367" s="12" t="s">
        <v>83</v>
      </c>
      <c r="AW367" s="12" t="s">
        <v>36</v>
      </c>
      <c r="AX367" s="12" t="s">
        <v>11</v>
      </c>
      <c r="AY367" s="195" t="s">
        <v>212</v>
      </c>
    </row>
    <row r="368" spans="2:65" s="1" customFormat="1" ht="25.5" customHeight="1">
      <c r="B368" s="172"/>
      <c r="C368" s="173" t="s">
        <v>642</v>
      </c>
      <c r="D368" s="173" t="s">
        <v>214</v>
      </c>
      <c r="E368" s="174" t="s">
        <v>643</v>
      </c>
      <c r="F368" s="175" t="s">
        <v>644</v>
      </c>
      <c r="G368" s="176" t="s">
        <v>634</v>
      </c>
      <c r="H368" s="177">
        <v>120</v>
      </c>
      <c r="I368" s="178">
        <v>35.566175999999999</v>
      </c>
      <c r="J368" s="179">
        <f>ROUND(I368*H368,0)</f>
        <v>4268</v>
      </c>
      <c r="K368" s="175" t="s">
        <v>218</v>
      </c>
      <c r="L368" s="38"/>
      <c r="M368" s="180" t="s">
        <v>5</v>
      </c>
      <c r="N368" s="181" t="s">
        <v>43</v>
      </c>
      <c r="O368" s="39"/>
      <c r="P368" s="182">
        <f>O368*H368</f>
        <v>0</v>
      </c>
      <c r="Q368" s="182">
        <v>0</v>
      </c>
      <c r="R368" s="182">
        <f>Q368*H368</f>
        <v>0</v>
      </c>
      <c r="S368" s="182">
        <v>0</v>
      </c>
      <c r="T368" s="183">
        <f>S368*H368</f>
        <v>0</v>
      </c>
      <c r="V368" s="310"/>
      <c r="AR368" s="23" t="s">
        <v>86</v>
      </c>
      <c r="AT368" s="23" t="s">
        <v>214</v>
      </c>
      <c r="AU368" s="23" t="s">
        <v>80</v>
      </c>
      <c r="AY368" s="23" t="s">
        <v>212</v>
      </c>
      <c r="BE368" s="184">
        <f>IF(N368="základní",J368,0)</f>
        <v>4268</v>
      </c>
      <c r="BF368" s="184">
        <f>IF(N368="snížená",J368,0)</f>
        <v>0</v>
      </c>
      <c r="BG368" s="184">
        <f>IF(N368="zákl. přenesená",J368,0)</f>
        <v>0</v>
      </c>
      <c r="BH368" s="184">
        <f>IF(N368="sníž. přenesená",J368,0)</f>
        <v>0</v>
      </c>
      <c r="BI368" s="184">
        <f>IF(N368="nulová",J368,0)</f>
        <v>0</v>
      </c>
      <c r="BJ368" s="23" t="s">
        <v>11</v>
      </c>
      <c r="BK368" s="184">
        <f>ROUND(I368*H368,0)</f>
        <v>4268</v>
      </c>
      <c r="BL368" s="23" t="s">
        <v>86</v>
      </c>
      <c r="BM368" s="23" t="s">
        <v>645</v>
      </c>
    </row>
    <row r="369" spans="2:65" s="11" customFormat="1">
      <c r="B369" s="185"/>
      <c r="D369" s="186" t="s">
        <v>220</v>
      </c>
      <c r="E369" s="187" t="s">
        <v>5</v>
      </c>
      <c r="F369" s="188" t="s">
        <v>646</v>
      </c>
      <c r="H369" s="189">
        <v>120</v>
      </c>
      <c r="I369" s="190"/>
      <c r="L369" s="185"/>
      <c r="M369" s="191"/>
      <c r="N369" s="192"/>
      <c r="O369" s="192"/>
      <c r="P369" s="192"/>
      <c r="Q369" s="192"/>
      <c r="R369" s="192"/>
      <c r="S369" s="192"/>
      <c r="T369" s="193"/>
      <c r="V369" s="310"/>
      <c r="AT369" s="187" t="s">
        <v>220</v>
      </c>
      <c r="AU369" s="187" t="s">
        <v>80</v>
      </c>
      <c r="AV369" s="11" t="s">
        <v>80</v>
      </c>
      <c r="AW369" s="11" t="s">
        <v>36</v>
      </c>
      <c r="AX369" s="11" t="s">
        <v>11</v>
      </c>
      <c r="AY369" s="187" t="s">
        <v>212</v>
      </c>
    </row>
    <row r="370" spans="2:65" s="1" customFormat="1" ht="25.5" customHeight="1">
      <c r="B370" s="172"/>
      <c r="C370" s="173" t="s">
        <v>647</v>
      </c>
      <c r="D370" s="173" t="s">
        <v>214</v>
      </c>
      <c r="E370" s="174" t="s">
        <v>648</v>
      </c>
      <c r="F370" s="175" t="s">
        <v>649</v>
      </c>
      <c r="G370" s="176" t="s">
        <v>634</v>
      </c>
      <c r="H370" s="177">
        <v>2</v>
      </c>
      <c r="I370" s="178">
        <v>377.770464</v>
      </c>
      <c r="J370" s="179">
        <f>ROUND(I370*H370,0)</f>
        <v>756</v>
      </c>
      <c r="K370" s="175" t="s">
        <v>218</v>
      </c>
      <c r="L370" s="38"/>
      <c r="M370" s="180" t="s">
        <v>5</v>
      </c>
      <c r="N370" s="181" t="s">
        <v>43</v>
      </c>
      <c r="O370" s="39"/>
      <c r="P370" s="182">
        <f>O370*H370</f>
        <v>0</v>
      </c>
      <c r="Q370" s="182">
        <v>0</v>
      </c>
      <c r="R370" s="182">
        <f>Q370*H370</f>
        <v>0</v>
      </c>
      <c r="S370" s="182">
        <v>0</v>
      </c>
      <c r="T370" s="183">
        <f>S370*H370</f>
        <v>0</v>
      </c>
      <c r="V370" s="310"/>
      <c r="AR370" s="23" t="s">
        <v>86</v>
      </c>
      <c r="AT370" s="23" t="s">
        <v>214</v>
      </c>
      <c r="AU370" s="23" t="s">
        <v>80</v>
      </c>
      <c r="AY370" s="23" t="s">
        <v>212</v>
      </c>
      <c r="BE370" s="184">
        <f>IF(N370="základní",J370,0)</f>
        <v>756</v>
      </c>
      <c r="BF370" s="184">
        <f>IF(N370="snížená",J370,0)</f>
        <v>0</v>
      </c>
      <c r="BG370" s="184">
        <f>IF(N370="zákl. přenesená",J370,0)</f>
        <v>0</v>
      </c>
      <c r="BH370" s="184">
        <f>IF(N370="sníž. přenesená",J370,0)</f>
        <v>0</v>
      </c>
      <c r="BI370" s="184">
        <f>IF(N370="nulová",J370,0)</f>
        <v>0</v>
      </c>
      <c r="BJ370" s="23" t="s">
        <v>11</v>
      </c>
      <c r="BK370" s="184">
        <f>ROUND(I370*H370,0)</f>
        <v>756</v>
      </c>
      <c r="BL370" s="23" t="s">
        <v>86</v>
      </c>
      <c r="BM370" s="23" t="s">
        <v>650</v>
      </c>
    </row>
    <row r="371" spans="2:65" s="11" customFormat="1">
      <c r="B371" s="185"/>
      <c r="D371" s="186" t="s">
        <v>220</v>
      </c>
      <c r="E371" s="187" t="s">
        <v>5</v>
      </c>
      <c r="F371" s="188" t="s">
        <v>80</v>
      </c>
      <c r="H371" s="189">
        <v>2</v>
      </c>
      <c r="I371" s="190"/>
      <c r="L371" s="185"/>
      <c r="M371" s="191"/>
      <c r="N371" s="192"/>
      <c r="O371" s="192"/>
      <c r="P371" s="192"/>
      <c r="Q371" s="192"/>
      <c r="R371" s="192"/>
      <c r="S371" s="192"/>
      <c r="T371" s="193"/>
      <c r="V371" s="310"/>
      <c r="AT371" s="187" t="s">
        <v>220</v>
      </c>
      <c r="AU371" s="187" t="s">
        <v>80</v>
      </c>
      <c r="AV371" s="11" t="s">
        <v>80</v>
      </c>
      <c r="AW371" s="11" t="s">
        <v>36</v>
      </c>
      <c r="AX371" s="11" t="s">
        <v>11</v>
      </c>
      <c r="AY371" s="187" t="s">
        <v>212</v>
      </c>
    </row>
    <row r="372" spans="2:65" s="1" customFormat="1" ht="16.5" customHeight="1">
      <c r="B372" s="172"/>
      <c r="C372" s="173" t="s">
        <v>651</v>
      </c>
      <c r="D372" s="173" t="s">
        <v>214</v>
      </c>
      <c r="E372" s="174" t="s">
        <v>652</v>
      </c>
      <c r="F372" s="175" t="s">
        <v>653</v>
      </c>
      <c r="G372" s="176" t="s">
        <v>289</v>
      </c>
      <c r="H372" s="177">
        <v>165.6</v>
      </c>
      <c r="I372" s="178">
        <v>89.396063999999996</v>
      </c>
      <c r="J372" s="179">
        <f>ROUND(I372*H372,0)</f>
        <v>14804</v>
      </c>
      <c r="K372" s="175" t="s">
        <v>218</v>
      </c>
      <c r="L372" s="38"/>
      <c r="M372" s="180" t="s">
        <v>5</v>
      </c>
      <c r="N372" s="181" t="s">
        <v>43</v>
      </c>
      <c r="O372" s="39"/>
      <c r="P372" s="182">
        <f>O372*H372</f>
        <v>0</v>
      </c>
      <c r="Q372" s="182">
        <v>3.9499999999999998E-5</v>
      </c>
      <c r="R372" s="182">
        <f>Q372*H372</f>
        <v>6.5411999999999996E-3</v>
      </c>
      <c r="S372" s="182">
        <v>0</v>
      </c>
      <c r="T372" s="183">
        <f>S372*H372</f>
        <v>0</v>
      </c>
      <c r="V372" s="310"/>
      <c r="AR372" s="23" t="s">
        <v>86</v>
      </c>
      <c r="AT372" s="23" t="s">
        <v>214</v>
      </c>
      <c r="AU372" s="23" t="s">
        <v>80</v>
      </c>
      <c r="AY372" s="23" t="s">
        <v>212</v>
      </c>
      <c r="BE372" s="184">
        <f>IF(N372="základní",J372,0)</f>
        <v>14804</v>
      </c>
      <c r="BF372" s="184">
        <f>IF(N372="snížená",J372,0)</f>
        <v>0</v>
      </c>
      <c r="BG372" s="184">
        <f>IF(N372="zákl. přenesená",J372,0)</f>
        <v>0</v>
      </c>
      <c r="BH372" s="184">
        <f>IF(N372="sníž. přenesená",J372,0)</f>
        <v>0</v>
      </c>
      <c r="BI372" s="184">
        <f>IF(N372="nulová",J372,0)</f>
        <v>0</v>
      </c>
      <c r="BJ372" s="23" t="s">
        <v>11</v>
      </c>
      <c r="BK372" s="184">
        <f>ROUND(I372*H372,0)</f>
        <v>14804</v>
      </c>
      <c r="BL372" s="23" t="s">
        <v>86</v>
      </c>
      <c r="BM372" s="23" t="s">
        <v>654</v>
      </c>
    </row>
    <row r="373" spans="2:65" s="11" customFormat="1">
      <c r="B373" s="185"/>
      <c r="D373" s="186" t="s">
        <v>220</v>
      </c>
      <c r="E373" s="187" t="s">
        <v>5</v>
      </c>
      <c r="F373" s="188" t="s">
        <v>655</v>
      </c>
      <c r="H373" s="189">
        <v>21.6</v>
      </c>
      <c r="I373" s="190"/>
      <c r="L373" s="185"/>
      <c r="M373" s="191"/>
      <c r="N373" s="192"/>
      <c r="O373" s="192"/>
      <c r="P373" s="192"/>
      <c r="Q373" s="192"/>
      <c r="R373" s="192"/>
      <c r="S373" s="192"/>
      <c r="T373" s="193"/>
      <c r="V373" s="310"/>
      <c r="AT373" s="187" t="s">
        <v>220</v>
      </c>
      <c r="AU373" s="187" t="s">
        <v>80</v>
      </c>
      <c r="AV373" s="11" t="s">
        <v>80</v>
      </c>
      <c r="AW373" s="11" t="s">
        <v>36</v>
      </c>
      <c r="AX373" s="11" t="s">
        <v>72</v>
      </c>
      <c r="AY373" s="187" t="s">
        <v>212</v>
      </c>
    </row>
    <row r="374" spans="2:65" s="11" customFormat="1">
      <c r="B374" s="185"/>
      <c r="D374" s="186" t="s">
        <v>220</v>
      </c>
      <c r="E374" s="187" t="s">
        <v>5</v>
      </c>
      <c r="F374" s="188" t="s">
        <v>656</v>
      </c>
      <c r="H374" s="189">
        <v>144</v>
      </c>
      <c r="I374" s="190"/>
      <c r="L374" s="185"/>
      <c r="M374" s="191"/>
      <c r="N374" s="192"/>
      <c r="O374" s="192"/>
      <c r="P374" s="192"/>
      <c r="Q374" s="192"/>
      <c r="R374" s="192"/>
      <c r="S374" s="192"/>
      <c r="T374" s="193"/>
      <c r="V374" s="310"/>
      <c r="AT374" s="187" t="s">
        <v>220</v>
      </c>
      <c r="AU374" s="187" t="s">
        <v>80</v>
      </c>
      <c r="AV374" s="11" t="s">
        <v>80</v>
      </c>
      <c r="AW374" s="11" t="s">
        <v>36</v>
      </c>
      <c r="AX374" s="11" t="s">
        <v>72</v>
      </c>
      <c r="AY374" s="187" t="s">
        <v>212</v>
      </c>
    </row>
    <row r="375" spans="2:65" s="12" customFormat="1">
      <c r="B375" s="194"/>
      <c r="D375" s="186" t="s">
        <v>220</v>
      </c>
      <c r="E375" s="195" t="s">
        <v>5</v>
      </c>
      <c r="F375" s="196" t="s">
        <v>222</v>
      </c>
      <c r="H375" s="197">
        <v>165.6</v>
      </c>
      <c r="I375" s="198"/>
      <c r="L375" s="194"/>
      <c r="M375" s="199"/>
      <c r="N375" s="200"/>
      <c r="O375" s="200"/>
      <c r="P375" s="200"/>
      <c r="Q375" s="200"/>
      <c r="R375" s="200"/>
      <c r="S375" s="200"/>
      <c r="T375" s="201"/>
      <c r="V375" s="310"/>
      <c r="AT375" s="195" t="s">
        <v>220</v>
      </c>
      <c r="AU375" s="195" t="s">
        <v>80</v>
      </c>
      <c r="AV375" s="12" t="s">
        <v>83</v>
      </c>
      <c r="AW375" s="12" t="s">
        <v>36</v>
      </c>
      <c r="AX375" s="12" t="s">
        <v>11</v>
      </c>
      <c r="AY375" s="195" t="s">
        <v>212</v>
      </c>
    </row>
    <row r="376" spans="2:65" s="1" customFormat="1" ht="25.5" customHeight="1">
      <c r="B376" s="172"/>
      <c r="C376" s="173" t="s">
        <v>657</v>
      </c>
      <c r="D376" s="173" t="s">
        <v>214</v>
      </c>
      <c r="E376" s="174" t="s">
        <v>658</v>
      </c>
      <c r="F376" s="175" t="s">
        <v>659</v>
      </c>
      <c r="G376" s="176" t="s">
        <v>289</v>
      </c>
      <c r="H376" s="177">
        <v>27.561</v>
      </c>
      <c r="I376" s="178">
        <v>148.99343999999999</v>
      </c>
      <c r="J376" s="179">
        <f>ROUND(I376*H376,0)</f>
        <v>4106</v>
      </c>
      <c r="K376" s="175" t="s">
        <v>218</v>
      </c>
      <c r="L376" s="38"/>
      <c r="M376" s="180" t="s">
        <v>5</v>
      </c>
      <c r="N376" s="181" t="s">
        <v>43</v>
      </c>
      <c r="O376" s="39"/>
      <c r="P376" s="182">
        <f>O376*H376</f>
        <v>0</v>
      </c>
      <c r="Q376" s="182">
        <v>1.2075E-3</v>
      </c>
      <c r="R376" s="182">
        <f>Q376*H376</f>
        <v>3.3279907499999997E-2</v>
      </c>
      <c r="S376" s="182">
        <v>0</v>
      </c>
      <c r="T376" s="183">
        <f>S376*H376</f>
        <v>0</v>
      </c>
      <c r="V376" s="310"/>
      <c r="AR376" s="23" t="s">
        <v>86</v>
      </c>
      <c r="AT376" s="23" t="s">
        <v>214</v>
      </c>
      <c r="AU376" s="23" t="s">
        <v>80</v>
      </c>
      <c r="AY376" s="23" t="s">
        <v>212</v>
      </c>
      <c r="BE376" s="184">
        <f>IF(N376="základní",J376,0)</f>
        <v>4106</v>
      </c>
      <c r="BF376" s="184">
        <f>IF(N376="snížená",J376,0)</f>
        <v>0</v>
      </c>
      <c r="BG376" s="184">
        <f>IF(N376="zákl. přenesená",J376,0)</f>
        <v>0</v>
      </c>
      <c r="BH376" s="184">
        <f>IF(N376="sníž. přenesená",J376,0)</f>
        <v>0</v>
      </c>
      <c r="BI376" s="184">
        <f>IF(N376="nulová",J376,0)</f>
        <v>0</v>
      </c>
      <c r="BJ376" s="23" t="s">
        <v>11</v>
      </c>
      <c r="BK376" s="184">
        <f>ROUND(I376*H376,0)</f>
        <v>4106</v>
      </c>
      <c r="BL376" s="23" t="s">
        <v>86</v>
      </c>
      <c r="BM376" s="23" t="s">
        <v>660</v>
      </c>
    </row>
    <row r="377" spans="2:65" s="11" customFormat="1">
      <c r="B377" s="185"/>
      <c r="D377" s="186" t="s">
        <v>220</v>
      </c>
      <c r="E377" s="187" t="s">
        <v>5</v>
      </c>
      <c r="F377" s="188" t="s">
        <v>661</v>
      </c>
      <c r="H377" s="189">
        <v>3.45</v>
      </c>
      <c r="I377" s="190"/>
      <c r="L377" s="185"/>
      <c r="M377" s="191"/>
      <c r="N377" s="192"/>
      <c r="O377" s="192"/>
      <c r="P377" s="192"/>
      <c r="Q377" s="192"/>
      <c r="R377" s="192"/>
      <c r="S377" s="192"/>
      <c r="T377" s="193"/>
      <c r="V377" s="310"/>
      <c r="AT377" s="187" t="s">
        <v>220</v>
      </c>
      <c r="AU377" s="187" t="s">
        <v>80</v>
      </c>
      <c r="AV377" s="11" t="s">
        <v>80</v>
      </c>
      <c r="AW377" s="11" t="s">
        <v>36</v>
      </c>
      <c r="AX377" s="11" t="s">
        <v>72</v>
      </c>
      <c r="AY377" s="187" t="s">
        <v>212</v>
      </c>
    </row>
    <row r="378" spans="2:65" s="11" customFormat="1">
      <c r="B378" s="185"/>
      <c r="D378" s="186" t="s">
        <v>220</v>
      </c>
      <c r="E378" s="187" t="s">
        <v>5</v>
      </c>
      <c r="F378" s="188" t="s">
        <v>662</v>
      </c>
      <c r="H378" s="189">
        <v>23.436</v>
      </c>
      <c r="I378" s="190"/>
      <c r="L378" s="185"/>
      <c r="M378" s="191"/>
      <c r="N378" s="192"/>
      <c r="O378" s="192"/>
      <c r="P378" s="192"/>
      <c r="Q378" s="192"/>
      <c r="R378" s="192"/>
      <c r="S378" s="192"/>
      <c r="T378" s="193"/>
      <c r="V378" s="310"/>
      <c r="AT378" s="187" t="s">
        <v>220</v>
      </c>
      <c r="AU378" s="187" t="s">
        <v>80</v>
      </c>
      <c r="AV378" s="11" t="s">
        <v>80</v>
      </c>
      <c r="AW378" s="11" t="s">
        <v>36</v>
      </c>
      <c r="AX378" s="11" t="s">
        <v>72</v>
      </c>
      <c r="AY378" s="187" t="s">
        <v>212</v>
      </c>
    </row>
    <row r="379" spans="2:65" s="11" customFormat="1">
      <c r="B379" s="185"/>
      <c r="D379" s="186" t="s">
        <v>220</v>
      </c>
      <c r="E379" s="187" t="s">
        <v>5</v>
      </c>
      <c r="F379" s="188" t="s">
        <v>663</v>
      </c>
      <c r="H379" s="189">
        <v>0.67500000000000004</v>
      </c>
      <c r="I379" s="190"/>
      <c r="L379" s="185"/>
      <c r="M379" s="191"/>
      <c r="N379" s="192"/>
      <c r="O379" s="192"/>
      <c r="P379" s="192"/>
      <c r="Q379" s="192"/>
      <c r="R379" s="192"/>
      <c r="S379" s="192"/>
      <c r="T379" s="193"/>
      <c r="V379" s="310"/>
      <c r="AT379" s="187" t="s">
        <v>220</v>
      </c>
      <c r="AU379" s="187" t="s">
        <v>80</v>
      </c>
      <c r="AV379" s="11" t="s">
        <v>80</v>
      </c>
      <c r="AW379" s="11" t="s">
        <v>36</v>
      </c>
      <c r="AX379" s="11" t="s">
        <v>72</v>
      </c>
      <c r="AY379" s="187" t="s">
        <v>212</v>
      </c>
    </row>
    <row r="380" spans="2:65" s="12" customFormat="1">
      <c r="B380" s="194"/>
      <c r="D380" s="186" t="s">
        <v>220</v>
      </c>
      <c r="E380" s="195" t="s">
        <v>5</v>
      </c>
      <c r="F380" s="196" t="s">
        <v>222</v>
      </c>
      <c r="H380" s="197">
        <v>27.561</v>
      </c>
      <c r="I380" s="198"/>
      <c r="L380" s="194"/>
      <c r="M380" s="199"/>
      <c r="N380" s="200"/>
      <c r="O380" s="200"/>
      <c r="P380" s="200"/>
      <c r="Q380" s="200"/>
      <c r="R380" s="200"/>
      <c r="S380" s="200"/>
      <c r="T380" s="201"/>
      <c r="V380" s="310"/>
      <c r="AT380" s="195" t="s">
        <v>220</v>
      </c>
      <c r="AU380" s="195" t="s">
        <v>80</v>
      </c>
      <c r="AV380" s="12" t="s">
        <v>83</v>
      </c>
      <c r="AW380" s="12" t="s">
        <v>36</v>
      </c>
      <c r="AX380" s="12" t="s">
        <v>11</v>
      </c>
      <c r="AY380" s="195" t="s">
        <v>212</v>
      </c>
    </row>
    <row r="381" spans="2:65" s="1" customFormat="1" ht="16.5" customHeight="1">
      <c r="B381" s="172"/>
      <c r="C381" s="173" t="s">
        <v>664</v>
      </c>
      <c r="D381" s="173" t="s">
        <v>214</v>
      </c>
      <c r="E381" s="174" t="s">
        <v>665</v>
      </c>
      <c r="F381" s="175" t="s">
        <v>666</v>
      </c>
      <c r="G381" s="176" t="s">
        <v>289</v>
      </c>
      <c r="H381" s="177">
        <v>16.832999999999998</v>
      </c>
      <c r="I381" s="178">
        <v>88.3386912</v>
      </c>
      <c r="J381" s="179">
        <f>ROUND(I381*H381,0)</f>
        <v>1487</v>
      </c>
      <c r="K381" s="175" t="s">
        <v>218</v>
      </c>
      <c r="L381" s="38"/>
      <c r="M381" s="180" t="s">
        <v>5</v>
      </c>
      <c r="N381" s="181" t="s">
        <v>43</v>
      </c>
      <c r="O381" s="39"/>
      <c r="P381" s="182">
        <f>O381*H381</f>
        <v>0</v>
      </c>
      <c r="Q381" s="182">
        <v>0</v>
      </c>
      <c r="R381" s="182">
        <f>Q381*H381</f>
        <v>0</v>
      </c>
      <c r="S381" s="182">
        <v>0.13100000000000001</v>
      </c>
      <c r="T381" s="183">
        <f>S381*H381</f>
        <v>2.2051229999999999</v>
      </c>
      <c r="V381" s="310"/>
      <c r="AR381" s="23" t="s">
        <v>86</v>
      </c>
      <c r="AT381" s="23" t="s">
        <v>214</v>
      </c>
      <c r="AU381" s="23" t="s">
        <v>80</v>
      </c>
      <c r="AY381" s="23" t="s">
        <v>212</v>
      </c>
      <c r="BE381" s="184">
        <f>IF(N381="základní",J381,0)</f>
        <v>1487</v>
      </c>
      <c r="BF381" s="184">
        <f>IF(N381="snížená",J381,0)</f>
        <v>0</v>
      </c>
      <c r="BG381" s="184">
        <f>IF(N381="zákl. přenesená",J381,0)</f>
        <v>0</v>
      </c>
      <c r="BH381" s="184">
        <f>IF(N381="sníž. přenesená",J381,0)</f>
        <v>0</v>
      </c>
      <c r="BI381" s="184">
        <f>IF(N381="nulová",J381,0)</f>
        <v>0</v>
      </c>
      <c r="BJ381" s="23" t="s">
        <v>11</v>
      </c>
      <c r="BK381" s="184">
        <f>ROUND(I381*H381,0)</f>
        <v>1487</v>
      </c>
      <c r="BL381" s="23" t="s">
        <v>86</v>
      </c>
      <c r="BM381" s="23" t="s">
        <v>667</v>
      </c>
    </row>
    <row r="382" spans="2:65" s="11" customFormat="1">
      <c r="B382" s="185"/>
      <c r="D382" s="186" t="s">
        <v>220</v>
      </c>
      <c r="E382" s="187" t="s">
        <v>5</v>
      </c>
      <c r="F382" s="188" t="s">
        <v>668</v>
      </c>
      <c r="H382" s="189">
        <v>1.7849999999999999</v>
      </c>
      <c r="I382" s="190"/>
      <c r="L382" s="185"/>
      <c r="M382" s="191"/>
      <c r="N382" s="192"/>
      <c r="O382" s="192"/>
      <c r="P382" s="192"/>
      <c r="Q382" s="192"/>
      <c r="R382" s="192"/>
      <c r="S382" s="192"/>
      <c r="T382" s="193"/>
      <c r="V382" s="310"/>
      <c r="AT382" s="187" t="s">
        <v>220</v>
      </c>
      <c r="AU382" s="187" t="s">
        <v>80</v>
      </c>
      <c r="AV382" s="11" t="s">
        <v>80</v>
      </c>
      <c r="AW382" s="11" t="s">
        <v>36</v>
      </c>
      <c r="AX382" s="11" t="s">
        <v>72</v>
      </c>
      <c r="AY382" s="187" t="s">
        <v>212</v>
      </c>
    </row>
    <row r="383" spans="2:65" s="11" customFormat="1">
      <c r="B383" s="185"/>
      <c r="D383" s="186" t="s">
        <v>220</v>
      </c>
      <c r="E383" s="187" t="s">
        <v>5</v>
      </c>
      <c r="F383" s="188" t="s">
        <v>669</v>
      </c>
      <c r="H383" s="189">
        <v>15.048</v>
      </c>
      <c r="I383" s="190"/>
      <c r="L383" s="185"/>
      <c r="M383" s="191"/>
      <c r="N383" s="192"/>
      <c r="O383" s="192"/>
      <c r="P383" s="192"/>
      <c r="Q383" s="192"/>
      <c r="R383" s="192"/>
      <c r="S383" s="192"/>
      <c r="T383" s="193"/>
      <c r="V383" s="310"/>
      <c r="AT383" s="187" t="s">
        <v>220</v>
      </c>
      <c r="AU383" s="187" t="s">
        <v>80</v>
      </c>
      <c r="AV383" s="11" t="s">
        <v>80</v>
      </c>
      <c r="AW383" s="11" t="s">
        <v>36</v>
      </c>
      <c r="AX383" s="11" t="s">
        <v>72</v>
      </c>
      <c r="AY383" s="187" t="s">
        <v>212</v>
      </c>
    </row>
    <row r="384" spans="2:65" s="12" customFormat="1">
      <c r="B384" s="194"/>
      <c r="D384" s="186" t="s">
        <v>220</v>
      </c>
      <c r="E384" s="195" t="s">
        <v>5</v>
      </c>
      <c r="F384" s="196" t="s">
        <v>222</v>
      </c>
      <c r="H384" s="197">
        <v>16.832999999999998</v>
      </c>
      <c r="I384" s="198"/>
      <c r="L384" s="194"/>
      <c r="M384" s="199"/>
      <c r="N384" s="200"/>
      <c r="O384" s="200"/>
      <c r="P384" s="200"/>
      <c r="Q384" s="200"/>
      <c r="R384" s="200"/>
      <c r="S384" s="200"/>
      <c r="T384" s="201"/>
      <c r="V384" s="310"/>
      <c r="AT384" s="195" t="s">
        <v>220</v>
      </c>
      <c r="AU384" s="195" t="s">
        <v>80</v>
      </c>
      <c r="AV384" s="12" t="s">
        <v>83</v>
      </c>
      <c r="AW384" s="12" t="s">
        <v>36</v>
      </c>
      <c r="AX384" s="12" t="s">
        <v>11</v>
      </c>
      <c r="AY384" s="195" t="s">
        <v>212</v>
      </c>
    </row>
    <row r="385" spans="2:65" s="1" customFormat="1" ht="25.5" customHeight="1">
      <c r="B385" s="172"/>
      <c r="C385" s="173" t="s">
        <v>670</v>
      </c>
      <c r="D385" s="173" t="s">
        <v>214</v>
      </c>
      <c r="E385" s="174" t="s">
        <v>671</v>
      </c>
      <c r="F385" s="175" t="s">
        <v>672</v>
      </c>
      <c r="G385" s="176" t="s">
        <v>217</v>
      </c>
      <c r="H385" s="177">
        <v>0.68400000000000005</v>
      </c>
      <c r="I385" s="178">
        <v>4094.9164799999999</v>
      </c>
      <c r="J385" s="179">
        <f>ROUND(I385*H385,0)</f>
        <v>2801</v>
      </c>
      <c r="K385" s="175" t="s">
        <v>218</v>
      </c>
      <c r="L385" s="38"/>
      <c r="M385" s="180" t="s">
        <v>5</v>
      </c>
      <c r="N385" s="181" t="s">
        <v>43</v>
      </c>
      <c r="O385" s="39"/>
      <c r="P385" s="182">
        <f>O385*H385</f>
        <v>0</v>
      </c>
      <c r="Q385" s="182">
        <v>0</v>
      </c>
      <c r="R385" s="182">
        <f>Q385*H385</f>
        <v>0</v>
      </c>
      <c r="S385" s="182">
        <v>2.2000000000000002</v>
      </c>
      <c r="T385" s="183">
        <f>S385*H385</f>
        <v>1.5048000000000001</v>
      </c>
      <c r="V385" s="310"/>
      <c r="AR385" s="23" t="s">
        <v>86</v>
      </c>
      <c r="AT385" s="23" t="s">
        <v>214</v>
      </c>
      <c r="AU385" s="23" t="s">
        <v>80</v>
      </c>
      <c r="AY385" s="23" t="s">
        <v>212</v>
      </c>
      <c r="BE385" s="184">
        <f>IF(N385="základní",J385,0)</f>
        <v>2801</v>
      </c>
      <c r="BF385" s="184">
        <f>IF(N385="snížená",J385,0)</f>
        <v>0</v>
      </c>
      <c r="BG385" s="184">
        <f>IF(N385="zákl. přenesená",J385,0)</f>
        <v>0</v>
      </c>
      <c r="BH385" s="184">
        <f>IF(N385="sníž. přenesená",J385,0)</f>
        <v>0</v>
      </c>
      <c r="BI385" s="184">
        <f>IF(N385="nulová",J385,0)</f>
        <v>0</v>
      </c>
      <c r="BJ385" s="23" t="s">
        <v>11</v>
      </c>
      <c r="BK385" s="184">
        <f>ROUND(I385*H385,0)</f>
        <v>2801</v>
      </c>
      <c r="BL385" s="23" t="s">
        <v>86</v>
      </c>
      <c r="BM385" s="23" t="s">
        <v>673</v>
      </c>
    </row>
    <row r="386" spans="2:65" s="11" customFormat="1">
      <c r="B386" s="185"/>
      <c r="D386" s="186" t="s">
        <v>220</v>
      </c>
      <c r="E386" s="187" t="s">
        <v>5</v>
      </c>
      <c r="F386" s="188" t="s">
        <v>674</v>
      </c>
      <c r="H386" s="189">
        <v>0.68400000000000005</v>
      </c>
      <c r="I386" s="190"/>
      <c r="L386" s="185"/>
      <c r="M386" s="191"/>
      <c r="N386" s="192"/>
      <c r="O386" s="192"/>
      <c r="P386" s="192"/>
      <c r="Q386" s="192"/>
      <c r="R386" s="192"/>
      <c r="S386" s="192"/>
      <c r="T386" s="193"/>
      <c r="V386" s="310"/>
      <c r="AT386" s="187" t="s">
        <v>220</v>
      </c>
      <c r="AU386" s="187" t="s">
        <v>80</v>
      </c>
      <c r="AV386" s="11" t="s">
        <v>80</v>
      </c>
      <c r="AW386" s="11" t="s">
        <v>36</v>
      </c>
      <c r="AX386" s="11" t="s">
        <v>11</v>
      </c>
      <c r="AY386" s="187" t="s">
        <v>212</v>
      </c>
    </row>
    <row r="387" spans="2:65" s="1" customFormat="1" ht="25.5" customHeight="1">
      <c r="B387" s="172"/>
      <c r="C387" s="173" t="s">
        <v>675</v>
      </c>
      <c r="D387" s="173" t="s">
        <v>214</v>
      </c>
      <c r="E387" s="174" t="s">
        <v>676</v>
      </c>
      <c r="F387" s="175" t="s">
        <v>677</v>
      </c>
      <c r="G387" s="176" t="s">
        <v>289</v>
      </c>
      <c r="H387" s="177">
        <v>10.5</v>
      </c>
      <c r="I387" s="178">
        <v>86.223945599999993</v>
      </c>
      <c r="J387" s="179">
        <f>ROUND(I387*H387,0)</f>
        <v>905</v>
      </c>
      <c r="K387" s="175" t="s">
        <v>218</v>
      </c>
      <c r="L387" s="38"/>
      <c r="M387" s="180" t="s">
        <v>5</v>
      </c>
      <c r="N387" s="181" t="s">
        <v>43</v>
      </c>
      <c r="O387" s="39"/>
      <c r="P387" s="182">
        <f>O387*H387</f>
        <v>0</v>
      </c>
      <c r="Q387" s="182">
        <v>0</v>
      </c>
      <c r="R387" s="182">
        <f>Q387*H387</f>
        <v>0</v>
      </c>
      <c r="S387" s="182">
        <v>5.7000000000000002E-2</v>
      </c>
      <c r="T387" s="183">
        <f>S387*H387</f>
        <v>0.59850000000000003</v>
      </c>
      <c r="V387" s="310"/>
      <c r="AR387" s="23" t="s">
        <v>86</v>
      </c>
      <c r="AT387" s="23" t="s">
        <v>214</v>
      </c>
      <c r="AU387" s="23" t="s">
        <v>80</v>
      </c>
      <c r="AY387" s="23" t="s">
        <v>212</v>
      </c>
      <c r="BE387" s="184">
        <f>IF(N387="základní",J387,0)</f>
        <v>905</v>
      </c>
      <c r="BF387" s="184">
        <f>IF(N387="snížená",J387,0)</f>
        <v>0</v>
      </c>
      <c r="BG387" s="184">
        <f>IF(N387="zákl. přenesená",J387,0)</f>
        <v>0</v>
      </c>
      <c r="BH387" s="184">
        <f>IF(N387="sníž. přenesená",J387,0)</f>
        <v>0</v>
      </c>
      <c r="BI387" s="184">
        <f>IF(N387="nulová",J387,0)</f>
        <v>0</v>
      </c>
      <c r="BJ387" s="23" t="s">
        <v>11</v>
      </c>
      <c r="BK387" s="184">
        <f>ROUND(I387*H387,0)</f>
        <v>905</v>
      </c>
      <c r="BL387" s="23" t="s">
        <v>86</v>
      </c>
      <c r="BM387" s="23" t="s">
        <v>678</v>
      </c>
    </row>
    <row r="388" spans="2:65" s="11" customFormat="1">
      <c r="B388" s="185"/>
      <c r="D388" s="186" t="s">
        <v>220</v>
      </c>
      <c r="E388" s="187" t="s">
        <v>5</v>
      </c>
      <c r="F388" s="188" t="s">
        <v>602</v>
      </c>
      <c r="H388" s="189">
        <v>10.5</v>
      </c>
      <c r="I388" s="190"/>
      <c r="L388" s="185"/>
      <c r="M388" s="191"/>
      <c r="N388" s="192"/>
      <c r="O388" s="192"/>
      <c r="P388" s="192"/>
      <c r="Q388" s="192"/>
      <c r="R388" s="192"/>
      <c r="S388" s="192"/>
      <c r="T388" s="193"/>
      <c r="V388" s="310"/>
      <c r="AT388" s="187" t="s">
        <v>220</v>
      </c>
      <c r="AU388" s="187" t="s">
        <v>80</v>
      </c>
      <c r="AV388" s="11" t="s">
        <v>80</v>
      </c>
      <c r="AW388" s="11" t="s">
        <v>36</v>
      </c>
      <c r="AX388" s="11" t="s">
        <v>11</v>
      </c>
      <c r="AY388" s="187" t="s">
        <v>212</v>
      </c>
    </row>
    <row r="389" spans="2:65" s="1" customFormat="1" ht="16.5" customHeight="1">
      <c r="B389" s="172"/>
      <c r="C389" s="173" t="s">
        <v>679</v>
      </c>
      <c r="D389" s="173" t="s">
        <v>214</v>
      </c>
      <c r="E389" s="174" t="s">
        <v>680</v>
      </c>
      <c r="F389" s="175" t="s">
        <v>681</v>
      </c>
      <c r="G389" s="176" t="s">
        <v>289</v>
      </c>
      <c r="H389" s="177">
        <v>4.3339999999999996</v>
      </c>
      <c r="I389" s="178">
        <v>269.14943999999997</v>
      </c>
      <c r="J389" s="179">
        <f>ROUND(I389*H389,0)</f>
        <v>1166</v>
      </c>
      <c r="K389" s="175" t="s">
        <v>218</v>
      </c>
      <c r="L389" s="38"/>
      <c r="M389" s="180" t="s">
        <v>5</v>
      </c>
      <c r="N389" s="181" t="s">
        <v>43</v>
      </c>
      <c r="O389" s="39"/>
      <c r="P389" s="182">
        <f>O389*H389</f>
        <v>0</v>
      </c>
      <c r="Q389" s="182">
        <v>0</v>
      </c>
      <c r="R389" s="182">
        <f>Q389*H389</f>
        <v>0</v>
      </c>
      <c r="S389" s="182">
        <v>7.5999999999999998E-2</v>
      </c>
      <c r="T389" s="183">
        <f>S389*H389</f>
        <v>0.32938399999999995</v>
      </c>
      <c r="V389" s="310"/>
      <c r="AR389" s="23" t="s">
        <v>86</v>
      </c>
      <c r="AT389" s="23" t="s">
        <v>214</v>
      </c>
      <c r="AU389" s="23" t="s">
        <v>80</v>
      </c>
      <c r="AY389" s="23" t="s">
        <v>212</v>
      </c>
      <c r="BE389" s="184">
        <f>IF(N389="základní",J389,0)</f>
        <v>1166</v>
      </c>
      <c r="BF389" s="184">
        <f>IF(N389="snížená",J389,0)</f>
        <v>0</v>
      </c>
      <c r="BG389" s="184">
        <f>IF(N389="zákl. přenesená",J389,0)</f>
        <v>0</v>
      </c>
      <c r="BH389" s="184">
        <f>IF(N389="sníž. přenesená",J389,0)</f>
        <v>0</v>
      </c>
      <c r="BI389" s="184">
        <f>IF(N389="nulová",J389,0)</f>
        <v>0</v>
      </c>
      <c r="BJ389" s="23" t="s">
        <v>11</v>
      </c>
      <c r="BK389" s="184">
        <f>ROUND(I389*H389,0)</f>
        <v>1166</v>
      </c>
      <c r="BL389" s="23" t="s">
        <v>86</v>
      </c>
      <c r="BM389" s="23" t="s">
        <v>682</v>
      </c>
    </row>
    <row r="390" spans="2:65" s="11" customFormat="1">
      <c r="B390" s="185"/>
      <c r="D390" s="186" t="s">
        <v>220</v>
      </c>
      <c r="E390" s="187" t="s">
        <v>5</v>
      </c>
      <c r="F390" s="188" t="s">
        <v>683</v>
      </c>
      <c r="H390" s="189">
        <v>1.1819999999999999</v>
      </c>
      <c r="I390" s="190"/>
      <c r="L390" s="185"/>
      <c r="M390" s="191"/>
      <c r="N390" s="192"/>
      <c r="O390" s="192"/>
      <c r="P390" s="192"/>
      <c r="Q390" s="192"/>
      <c r="R390" s="192"/>
      <c r="S390" s="192"/>
      <c r="T390" s="193"/>
      <c r="V390" s="310"/>
      <c r="AT390" s="187" t="s">
        <v>220</v>
      </c>
      <c r="AU390" s="187" t="s">
        <v>80</v>
      </c>
      <c r="AV390" s="11" t="s">
        <v>80</v>
      </c>
      <c r="AW390" s="11" t="s">
        <v>36</v>
      </c>
      <c r="AX390" s="11" t="s">
        <v>72</v>
      </c>
      <c r="AY390" s="187" t="s">
        <v>212</v>
      </c>
    </row>
    <row r="391" spans="2:65" s="11" customFormat="1">
      <c r="B391" s="185"/>
      <c r="D391" s="186" t="s">
        <v>220</v>
      </c>
      <c r="E391" s="187" t="s">
        <v>5</v>
      </c>
      <c r="F391" s="188" t="s">
        <v>684</v>
      </c>
      <c r="H391" s="189">
        <v>3.1520000000000001</v>
      </c>
      <c r="I391" s="190"/>
      <c r="L391" s="185"/>
      <c r="M391" s="191"/>
      <c r="N391" s="192"/>
      <c r="O391" s="192"/>
      <c r="P391" s="192"/>
      <c r="Q391" s="192"/>
      <c r="R391" s="192"/>
      <c r="S391" s="192"/>
      <c r="T391" s="193"/>
      <c r="V391" s="310"/>
      <c r="AT391" s="187" t="s">
        <v>220</v>
      </c>
      <c r="AU391" s="187" t="s">
        <v>80</v>
      </c>
      <c r="AV391" s="11" t="s">
        <v>80</v>
      </c>
      <c r="AW391" s="11" t="s">
        <v>36</v>
      </c>
      <c r="AX391" s="11" t="s">
        <v>72</v>
      </c>
      <c r="AY391" s="187" t="s">
        <v>212</v>
      </c>
    </row>
    <row r="392" spans="2:65" s="12" customFormat="1">
      <c r="B392" s="194"/>
      <c r="D392" s="186" t="s">
        <v>220</v>
      </c>
      <c r="E392" s="195" t="s">
        <v>5</v>
      </c>
      <c r="F392" s="196" t="s">
        <v>222</v>
      </c>
      <c r="H392" s="197">
        <v>4.3339999999999996</v>
      </c>
      <c r="I392" s="198"/>
      <c r="L392" s="194"/>
      <c r="M392" s="199"/>
      <c r="N392" s="200"/>
      <c r="O392" s="200"/>
      <c r="P392" s="200"/>
      <c r="Q392" s="200"/>
      <c r="R392" s="200"/>
      <c r="S392" s="200"/>
      <c r="T392" s="201"/>
      <c r="V392" s="310"/>
      <c r="AT392" s="195" t="s">
        <v>220</v>
      </c>
      <c r="AU392" s="195" t="s">
        <v>80</v>
      </c>
      <c r="AV392" s="12" t="s">
        <v>83</v>
      </c>
      <c r="AW392" s="12" t="s">
        <v>36</v>
      </c>
      <c r="AX392" s="12" t="s">
        <v>11</v>
      </c>
      <c r="AY392" s="195" t="s">
        <v>212</v>
      </c>
    </row>
    <row r="393" spans="2:65" s="1" customFormat="1" ht="16.5" customHeight="1">
      <c r="B393" s="172"/>
      <c r="C393" s="173" t="s">
        <v>685</v>
      </c>
      <c r="D393" s="173" t="s">
        <v>214</v>
      </c>
      <c r="E393" s="174" t="s">
        <v>686</v>
      </c>
      <c r="F393" s="175" t="s">
        <v>687</v>
      </c>
      <c r="G393" s="176" t="s">
        <v>217</v>
      </c>
      <c r="H393" s="177">
        <v>0.39900000000000002</v>
      </c>
      <c r="I393" s="178">
        <v>6997.88544</v>
      </c>
      <c r="J393" s="179">
        <f>ROUND(I393*H393,0)</f>
        <v>2792</v>
      </c>
      <c r="K393" s="175" t="s">
        <v>218</v>
      </c>
      <c r="L393" s="38"/>
      <c r="M393" s="180" t="s">
        <v>5</v>
      </c>
      <c r="N393" s="181" t="s">
        <v>43</v>
      </c>
      <c r="O393" s="39"/>
      <c r="P393" s="182">
        <f>O393*H393</f>
        <v>0</v>
      </c>
      <c r="Q393" s="182">
        <v>0</v>
      </c>
      <c r="R393" s="182">
        <f>Q393*H393</f>
        <v>0</v>
      </c>
      <c r="S393" s="182">
        <v>2.2000000000000002</v>
      </c>
      <c r="T393" s="183">
        <f>S393*H393</f>
        <v>0.87780000000000014</v>
      </c>
      <c r="V393" s="310"/>
      <c r="AR393" s="23" t="s">
        <v>86</v>
      </c>
      <c r="AT393" s="23" t="s">
        <v>214</v>
      </c>
      <c r="AU393" s="23" t="s">
        <v>80</v>
      </c>
      <c r="AY393" s="23" t="s">
        <v>212</v>
      </c>
      <c r="BE393" s="184">
        <f>IF(N393="základní",J393,0)</f>
        <v>2792</v>
      </c>
      <c r="BF393" s="184">
        <f>IF(N393="snížená",J393,0)</f>
        <v>0</v>
      </c>
      <c r="BG393" s="184">
        <f>IF(N393="zákl. přenesená",J393,0)</f>
        <v>0</v>
      </c>
      <c r="BH393" s="184">
        <f>IF(N393="sníž. přenesená",J393,0)</f>
        <v>0</v>
      </c>
      <c r="BI393" s="184">
        <f>IF(N393="nulová",J393,0)</f>
        <v>0</v>
      </c>
      <c r="BJ393" s="23" t="s">
        <v>11</v>
      </c>
      <c r="BK393" s="184">
        <f>ROUND(I393*H393,0)</f>
        <v>2792</v>
      </c>
      <c r="BL393" s="23" t="s">
        <v>86</v>
      </c>
      <c r="BM393" s="23" t="s">
        <v>688</v>
      </c>
    </row>
    <row r="394" spans="2:65" s="11" customFormat="1">
      <c r="B394" s="185"/>
      <c r="D394" s="186" t="s">
        <v>220</v>
      </c>
      <c r="E394" s="187" t="s">
        <v>5</v>
      </c>
      <c r="F394" s="188" t="s">
        <v>689</v>
      </c>
      <c r="H394" s="189">
        <v>0.39900000000000002</v>
      </c>
      <c r="I394" s="190"/>
      <c r="L394" s="185"/>
      <c r="M394" s="191"/>
      <c r="N394" s="192"/>
      <c r="O394" s="192"/>
      <c r="P394" s="192"/>
      <c r="Q394" s="192"/>
      <c r="R394" s="192"/>
      <c r="S394" s="192"/>
      <c r="T394" s="193"/>
      <c r="V394" s="310"/>
      <c r="AT394" s="187" t="s">
        <v>220</v>
      </c>
      <c r="AU394" s="187" t="s">
        <v>80</v>
      </c>
      <c r="AV394" s="11" t="s">
        <v>80</v>
      </c>
      <c r="AW394" s="11" t="s">
        <v>36</v>
      </c>
      <c r="AX394" s="11" t="s">
        <v>72</v>
      </c>
      <c r="AY394" s="187" t="s">
        <v>212</v>
      </c>
    </row>
    <row r="395" spans="2:65" s="12" customFormat="1">
      <c r="B395" s="194"/>
      <c r="D395" s="186" t="s">
        <v>220</v>
      </c>
      <c r="E395" s="195" t="s">
        <v>5</v>
      </c>
      <c r="F395" s="196" t="s">
        <v>222</v>
      </c>
      <c r="H395" s="197">
        <v>0.39900000000000002</v>
      </c>
      <c r="I395" s="198"/>
      <c r="L395" s="194"/>
      <c r="M395" s="199"/>
      <c r="N395" s="200"/>
      <c r="O395" s="200"/>
      <c r="P395" s="200"/>
      <c r="Q395" s="200"/>
      <c r="R395" s="200"/>
      <c r="S395" s="200"/>
      <c r="T395" s="201"/>
      <c r="V395" s="310"/>
      <c r="AT395" s="195" t="s">
        <v>220</v>
      </c>
      <c r="AU395" s="195" t="s">
        <v>80</v>
      </c>
      <c r="AV395" s="12" t="s">
        <v>83</v>
      </c>
      <c r="AW395" s="12" t="s">
        <v>36</v>
      </c>
      <c r="AX395" s="12" t="s">
        <v>11</v>
      </c>
      <c r="AY395" s="195" t="s">
        <v>212</v>
      </c>
    </row>
    <row r="396" spans="2:65" s="1" customFormat="1" ht="25.5" customHeight="1">
      <c r="B396" s="172"/>
      <c r="C396" s="173" t="s">
        <v>690</v>
      </c>
      <c r="D396" s="173" t="s">
        <v>214</v>
      </c>
      <c r="E396" s="174" t="s">
        <v>691</v>
      </c>
      <c r="F396" s="175" t="s">
        <v>692</v>
      </c>
      <c r="G396" s="176" t="s">
        <v>335</v>
      </c>
      <c r="H396" s="177">
        <v>8</v>
      </c>
      <c r="I396" s="178">
        <v>85.070447999999999</v>
      </c>
      <c r="J396" s="179">
        <f>ROUND(I396*H396,0)</f>
        <v>681</v>
      </c>
      <c r="K396" s="175" t="s">
        <v>218</v>
      </c>
      <c r="L396" s="38"/>
      <c r="M396" s="180" t="s">
        <v>5</v>
      </c>
      <c r="N396" s="181" t="s">
        <v>43</v>
      </c>
      <c r="O396" s="39"/>
      <c r="P396" s="182">
        <f>O396*H396</f>
        <v>0</v>
      </c>
      <c r="Q396" s="182">
        <v>0</v>
      </c>
      <c r="R396" s="182">
        <f>Q396*H396</f>
        <v>0</v>
      </c>
      <c r="S396" s="182">
        <v>2.1000000000000001E-2</v>
      </c>
      <c r="T396" s="183">
        <f>S396*H396</f>
        <v>0.16800000000000001</v>
      </c>
      <c r="V396" s="310"/>
      <c r="AR396" s="23" t="s">
        <v>86</v>
      </c>
      <c r="AT396" s="23" t="s">
        <v>214</v>
      </c>
      <c r="AU396" s="23" t="s">
        <v>80</v>
      </c>
      <c r="AY396" s="23" t="s">
        <v>212</v>
      </c>
      <c r="BE396" s="184">
        <f>IF(N396="základní",J396,0)</f>
        <v>681</v>
      </c>
      <c r="BF396" s="184">
        <f>IF(N396="snížená",J396,0)</f>
        <v>0</v>
      </c>
      <c r="BG396" s="184">
        <f>IF(N396="zákl. přenesená",J396,0)</f>
        <v>0</v>
      </c>
      <c r="BH396" s="184">
        <f>IF(N396="sníž. přenesená",J396,0)</f>
        <v>0</v>
      </c>
      <c r="BI396" s="184">
        <f>IF(N396="nulová",J396,0)</f>
        <v>0</v>
      </c>
      <c r="BJ396" s="23" t="s">
        <v>11</v>
      </c>
      <c r="BK396" s="184">
        <f>ROUND(I396*H396,0)</f>
        <v>681</v>
      </c>
      <c r="BL396" s="23" t="s">
        <v>86</v>
      </c>
      <c r="BM396" s="23" t="s">
        <v>693</v>
      </c>
    </row>
    <row r="397" spans="2:65" s="11" customFormat="1">
      <c r="B397" s="185"/>
      <c r="D397" s="186" t="s">
        <v>220</v>
      </c>
      <c r="E397" s="187" t="s">
        <v>5</v>
      </c>
      <c r="F397" s="188" t="s">
        <v>694</v>
      </c>
      <c r="H397" s="189">
        <v>8</v>
      </c>
      <c r="I397" s="190"/>
      <c r="L397" s="185"/>
      <c r="M397" s="191"/>
      <c r="N397" s="192"/>
      <c r="O397" s="192"/>
      <c r="P397" s="192"/>
      <c r="Q397" s="192"/>
      <c r="R397" s="192"/>
      <c r="S397" s="192"/>
      <c r="T397" s="193"/>
      <c r="V397" s="310"/>
      <c r="AT397" s="187" t="s">
        <v>220</v>
      </c>
      <c r="AU397" s="187" t="s">
        <v>80</v>
      </c>
      <c r="AV397" s="11" t="s">
        <v>80</v>
      </c>
      <c r="AW397" s="11" t="s">
        <v>36</v>
      </c>
      <c r="AX397" s="11" t="s">
        <v>11</v>
      </c>
      <c r="AY397" s="187" t="s">
        <v>212</v>
      </c>
    </row>
    <row r="398" spans="2:65" s="1" customFormat="1" ht="25.5" customHeight="1">
      <c r="B398" s="172"/>
      <c r="C398" s="173" t="s">
        <v>695</v>
      </c>
      <c r="D398" s="173" t="s">
        <v>214</v>
      </c>
      <c r="E398" s="174" t="s">
        <v>696</v>
      </c>
      <c r="F398" s="175" t="s">
        <v>697</v>
      </c>
      <c r="G398" s="176" t="s">
        <v>268</v>
      </c>
      <c r="H398" s="177">
        <v>3</v>
      </c>
      <c r="I398" s="178">
        <v>441.21283199999993</v>
      </c>
      <c r="J398" s="179">
        <f>ROUND(I398*H398,0)</f>
        <v>1324</v>
      </c>
      <c r="K398" s="175" t="s">
        <v>218</v>
      </c>
      <c r="L398" s="38"/>
      <c r="M398" s="180" t="s">
        <v>5</v>
      </c>
      <c r="N398" s="181" t="s">
        <v>43</v>
      </c>
      <c r="O398" s="39"/>
      <c r="P398" s="182">
        <f>O398*H398</f>
        <v>0</v>
      </c>
      <c r="Q398" s="182">
        <v>2.36245E-2</v>
      </c>
      <c r="R398" s="182">
        <f>Q398*H398</f>
        <v>7.0873500000000006E-2</v>
      </c>
      <c r="S398" s="182">
        <v>0</v>
      </c>
      <c r="T398" s="183">
        <f>S398*H398</f>
        <v>0</v>
      </c>
      <c r="V398" s="310"/>
      <c r="AR398" s="23" t="s">
        <v>86</v>
      </c>
      <c r="AT398" s="23" t="s">
        <v>214</v>
      </c>
      <c r="AU398" s="23" t="s">
        <v>80</v>
      </c>
      <c r="AY398" s="23" t="s">
        <v>212</v>
      </c>
      <c r="BE398" s="184">
        <f>IF(N398="základní",J398,0)</f>
        <v>1324</v>
      </c>
      <c r="BF398" s="184">
        <f>IF(N398="snížená",J398,0)</f>
        <v>0</v>
      </c>
      <c r="BG398" s="184">
        <f>IF(N398="zákl. přenesená",J398,0)</f>
        <v>0</v>
      </c>
      <c r="BH398" s="184">
        <f>IF(N398="sníž. přenesená",J398,0)</f>
        <v>0</v>
      </c>
      <c r="BI398" s="184">
        <f>IF(N398="nulová",J398,0)</f>
        <v>0</v>
      </c>
      <c r="BJ398" s="23" t="s">
        <v>11</v>
      </c>
      <c r="BK398" s="184">
        <f>ROUND(I398*H398,0)</f>
        <v>1324</v>
      </c>
      <c r="BL398" s="23" t="s">
        <v>86</v>
      </c>
      <c r="BM398" s="23" t="s">
        <v>698</v>
      </c>
    </row>
    <row r="399" spans="2:65" s="11" customFormat="1">
      <c r="B399" s="185"/>
      <c r="D399" s="186" t="s">
        <v>220</v>
      </c>
      <c r="E399" s="187" t="s">
        <v>5</v>
      </c>
      <c r="F399" s="188" t="s">
        <v>699</v>
      </c>
      <c r="H399" s="189">
        <v>3</v>
      </c>
      <c r="I399" s="190"/>
      <c r="L399" s="185"/>
      <c r="M399" s="191"/>
      <c r="N399" s="192"/>
      <c r="O399" s="192"/>
      <c r="P399" s="192"/>
      <c r="Q399" s="192"/>
      <c r="R399" s="192"/>
      <c r="S399" s="192"/>
      <c r="T399" s="193"/>
      <c r="V399" s="310"/>
      <c r="AT399" s="187" t="s">
        <v>220</v>
      </c>
      <c r="AU399" s="187" t="s">
        <v>80</v>
      </c>
      <c r="AV399" s="11" t="s">
        <v>80</v>
      </c>
      <c r="AW399" s="11" t="s">
        <v>36</v>
      </c>
      <c r="AX399" s="11" t="s">
        <v>11</v>
      </c>
      <c r="AY399" s="187" t="s">
        <v>212</v>
      </c>
    </row>
    <row r="400" spans="2:65" s="1" customFormat="1" ht="16.5" customHeight="1">
      <c r="B400" s="172"/>
      <c r="C400" s="173" t="s">
        <v>700</v>
      </c>
      <c r="D400" s="173" t="s">
        <v>214</v>
      </c>
      <c r="E400" s="174" t="s">
        <v>701</v>
      </c>
      <c r="F400" s="175" t="s">
        <v>702</v>
      </c>
      <c r="G400" s="176" t="s">
        <v>289</v>
      </c>
      <c r="H400" s="177">
        <v>36.520000000000003</v>
      </c>
      <c r="I400" s="178">
        <v>85.935571200000012</v>
      </c>
      <c r="J400" s="179">
        <f>ROUND(I400*H400,0)</f>
        <v>3138</v>
      </c>
      <c r="K400" s="175" t="s">
        <v>218</v>
      </c>
      <c r="L400" s="38"/>
      <c r="M400" s="180" t="s">
        <v>5</v>
      </c>
      <c r="N400" s="181" t="s">
        <v>43</v>
      </c>
      <c r="O400" s="39"/>
      <c r="P400" s="182">
        <f>O400*H400</f>
        <v>0</v>
      </c>
      <c r="Q400" s="182">
        <v>0</v>
      </c>
      <c r="R400" s="182">
        <f>Q400*H400</f>
        <v>0</v>
      </c>
      <c r="S400" s="182">
        <v>6.8000000000000005E-2</v>
      </c>
      <c r="T400" s="183">
        <f>S400*H400</f>
        <v>2.4833600000000002</v>
      </c>
      <c r="V400" s="310"/>
      <c r="AR400" s="23" t="s">
        <v>86</v>
      </c>
      <c r="AT400" s="23" t="s">
        <v>214</v>
      </c>
      <c r="AU400" s="23" t="s">
        <v>80</v>
      </c>
      <c r="AY400" s="23" t="s">
        <v>212</v>
      </c>
      <c r="BE400" s="184">
        <f>IF(N400="základní",J400,0)</f>
        <v>3138</v>
      </c>
      <c r="BF400" s="184">
        <f>IF(N400="snížená",J400,0)</f>
        <v>0</v>
      </c>
      <c r="BG400" s="184">
        <f>IF(N400="zákl. přenesená",J400,0)</f>
        <v>0</v>
      </c>
      <c r="BH400" s="184">
        <f>IF(N400="sníž. přenesená",J400,0)</f>
        <v>0</v>
      </c>
      <c r="BI400" s="184">
        <f>IF(N400="nulová",J400,0)</f>
        <v>0</v>
      </c>
      <c r="BJ400" s="23" t="s">
        <v>11</v>
      </c>
      <c r="BK400" s="184">
        <f>ROUND(I400*H400,0)</f>
        <v>3138</v>
      </c>
      <c r="BL400" s="23" t="s">
        <v>86</v>
      </c>
      <c r="BM400" s="23" t="s">
        <v>703</v>
      </c>
    </row>
    <row r="401" spans="2:65" s="11" customFormat="1">
      <c r="B401" s="185"/>
      <c r="D401" s="186" t="s">
        <v>220</v>
      </c>
      <c r="E401" s="187" t="s">
        <v>5</v>
      </c>
      <c r="F401" s="188" t="s">
        <v>704</v>
      </c>
      <c r="H401" s="189">
        <v>18.399999999999999</v>
      </c>
      <c r="I401" s="190"/>
      <c r="L401" s="185"/>
      <c r="M401" s="191"/>
      <c r="N401" s="192"/>
      <c r="O401" s="192"/>
      <c r="P401" s="192"/>
      <c r="Q401" s="192"/>
      <c r="R401" s="192"/>
      <c r="S401" s="192"/>
      <c r="T401" s="193"/>
      <c r="V401" s="310"/>
      <c r="AT401" s="187" t="s">
        <v>220</v>
      </c>
      <c r="AU401" s="187" t="s">
        <v>80</v>
      </c>
      <c r="AV401" s="11" t="s">
        <v>80</v>
      </c>
      <c r="AW401" s="11" t="s">
        <v>36</v>
      </c>
      <c r="AX401" s="11" t="s">
        <v>72</v>
      </c>
      <c r="AY401" s="187" t="s">
        <v>212</v>
      </c>
    </row>
    <row r="402" spans="2:65" s="11" customFormat="1">
      <c r="B402" s="185"/>
      <c r="D402" s="186" t="s">
        <v>220</v>
      </c>
      <c r="E402" s="187" t="s">
        <v>5</v>
      </c>
      <c r="F402" s="188" t="s">
        <v>705</v>
      </c>
      <c r="H402" s="189">
        <v>18.12</v>
      </c>
      <c r="I402" s="190"/>
      <c r="L402" s="185"/>
      <c r="M402" s="191"/>
      <c r="N402" s="192"/>
      <c r="O402" s="192"/>
      <c r="P402" s="192"/>
      <c r="Q402" s="192"/>
      <c r="R402" s="192"/>
      <c r="S402" s="192"/>
      <c r="T402" s="193"/>
      <c r="V402" s="310"/>
      <c r="AT402" s="187" t="s">
        <v>220</v>
      </c>
      <c r="AU402" s="187" t="s">
        <v>80</v>
      </c>
      <c r="AV402" s="11" t="s">
        <v>80</v>
      </c>
      <c r="AW402" s="11" t="s">
        <v>36</v>
      </c>
      <c r="AX402" s="11" t="s">
        <v>72</v>
      </c>
      <c r="AY402" s="187" t="s">
        <v>212</v>
      </c>
    </row>
    <row r="403" spans="2:65" s="12" customFormat="1">
      <c r="B403" s="194"/>
      <c r="D403" s="186" t="s">
        <v>220</v>
      </c>
      <c r="E403" s="195" t="s">
        <v>5</v>
      </c>
      <c r="F403" s="196" t="s">
        <v>706</v>
      </c>
      <c r="H403" s="197">
        <v>36.520000000000003</v>
      </c>
      <c r="I403" s="198"/>
      <c r="L403" s="194"/>
      <c r="M403" s="199"/>
      <c r="N403" s="200"/>
      <c r="O403" s="200"/>
      <c r="P403" s="200"/>
      <c r="Q403" s="200"/>
      <c r="R403" s="200"/>
      <c r="S403" s="200"/>
      <c r="T403" s="201"/>
      <c r="V403" s="310"/>
      <c r="AT403" s="195" t="s">
        <v>220</v>
      </c>
      <c r="AU403" s="195" t="s">
        <v>80</v>
      </c>
      <c r="AV403" s="12" t="s">
        <v>83</v>
      </c>
      <c r="AW403" s="12" t="s">
        <v>36</v>
      </c>
      <c r="AX403" s="12" t="s">
        <v>11</v>
      </c>
      <c r="AY403" s="195" t="s">
        <v>212</v>
      </c>
    </row>
    <row r="404" spans="2:65" s="1" customFormat="1" ht="16.5" customHeight="1">
      <c r="B404" s="172"/>
      <c r="C404" s="173" t="s">
        <v>707</v>
      </c>
      <c r="D404" s="173" t="s">
        <v>214</v>
      </c>
      <c r="E404" s="174" t="s">
        <v>708</v>
      </c>
      <c r="F404" s="175" t="s">
        <v>709</v>
      </c>
      <c r="G404" s="176" t="s">
        <v>289</v>
      </c>
      <c r="H404" s="177">
        <v>0.96</v>
      </c>
      <c r="I404" s="178">
        <v>5680.9756800000005</v>
      </c>
      <c r="J404" s="179">
        <f>ROUND(I404*H404,0)</f>
        <v>5454</v>
      </c>
      <c r="K404" s="175" t="s">
        <v>218</v>
      </c>
      <c r="L404" s="38"/>
      <c r="M404" s="180" t="s">
        <v>5</v>
      </c>
      <c r="N404" s="181" t="s">
        <v>43</v>
      </c>
      <c r="O404" s="39"/>
      <c r="P404" s="182">
        <f>O404*H404</f>
        <v>0</v>
      </c>
      <c r="Q404" s="182">
        <v>0.15959999999999999</v>
      </c>
      <c r="R404" s="182">
        <f>Q404*H404</f>
        <v>0.15321599999999999</v>
      </c>
      <c r="S404" s="182">
        <v>0</v>
      </c>
      <c r="T404" s="183">
        <f>S404*H404</f>
        <v>0</v>
      </c>
      <c r="V404" s="310"/>
      <c r="AR404" s="23" t="s">
        <v>86</v>
      </c>
      <c r="AT404" s="23" t="s">
        <v>214</v>
      </c>
      <c r="AU404" s="23" t="s">
        <v>80</v>
      </c>
      <c r="AY404" s="23" t="s">
        <v>212</v>
      </c>
      <c r="BE404" s="184">
        <f>IF(N404="základní",J404,0)</f>
        <v>5454</v>
      </c>
      <c r="BF404" s="184">
        <f>IF(N404="snížená",J404,0)</f>
        <v>0</v>
      </c>
      <c r="BG404" s="184">
        <f>IF(N404="zákl. přenesená",J404,0)</f>
        <v>0</v>
      </c>
      <c r="BH404" s="184">
        <f>IF(N404="sníž. přenesená",J404,0)</f>
        <v>0</v>
      </c>
      <c r="BI404" s="184">
        <f>IF(N404="nulová",J404,0)</f>
        <v>0</v>
      </c>
      <c r="BJ404" s="23" t="s">
        <v>11</v>
      </c>
      <c r="BK404" s="184">
        <f>ROUND(I404*H404,0)</f>
        <v>5454</v>
      </c>
      <c r="BL404" s="23" t="s">
        <v>86</v>
      </c>
      <c r="BM404" s="23" t="s">
        <v>710</v>
      </c>
    </row>
    <row r="405" spans="2:65" s="11" customFormat="1">
      <c r="B405" s="185"/>
      <c r="D405" s="186" t="s">
        <v>220</v>
      </c>
      <c r="E405" s="187" t="s">
        <v>5</v>
      </c>
      <c r="F405" s="188" t="s">
        <v>711</v>
      </c>
      <c r="H405" s="189">
        <v>0.96</v>
      </c>
      <c r="I405" s="190"/>
      <c r="L405" s="185"/>
      <c r="M405" s="191"/>
      <c r="N405" s="192"/>
      <c r="O405" s="192"/>
      <c r="P405" s="192"/>
      <c r="Q405" s="192"/>
      <c r="R405" s="192"/>
      <c r="S405" s="192"/>
      <c r="T405" s="193"/>
      <c r="V405" s="310"/>
      <c r="AT405" s="187" t="s">
        <v>220</v>
      </c>
      <c r="AU405" s="187" t="s">
        <v>80</v>
      </c>
      <c r="AV405" s="11" t="s">
        <v>80</v>
      </c>
      <c r="AW405" s="11" t="s">
        <v>36</v>
      </c>
      <c r="AX405" s="11" t="s">
        <v>11</v>
      </c>
      <c r="AY405" s="187" t="s">
        <v>212</v>
      </c>
    </row>
    <row r="406" spans="2:65" s="10" customFormat="1" ht="29.85" customHeight="1">
      <c r="B406" s="159"/>
      <c r="D406" s="160" t="s">
        <v>71</v>
      </c>
      <c r="E406" s="170" t="s">
        <v>712</v>
      </c>
      <c r="F406" s="170" t="s">
        <v>713</v>
      </c>
      <c r="I406" s="162"/>
      <c r="J406" s="171">
        <f>BK406</f>
        <v>16324</v>
      </c>
      <c r="L406" s="159"/>
      <c r="M406" s="164"/>
      <c r="N406" s="165"/>
      <c r="O406" s="165"/>
      <c r="P406" s="166">
        <f>SUM(P407:P414)</f>
        <v>0</v>
      </c>
      <c r="Q406" s="165"/>
      <c r="R406" s="166">
        <f>SUM(R407:R414)</f>
        <v>0</v>
      </c>
      <c r="S406" s="165"/>
      <c r="T406" s="167">
        <f>SUM(T407:T414)</f>
        <v>0</v>
      </c>
      <c r="V406" s="310"/>
      <c r="AR406" s="160" t="s">
        <v>11</v>
      </c>
      <c r="AT406" s="168" t="s">
        <v>71</v>
      </c>
      <c r="AU406" s="168" t="s">
        <v>11</v>
      </c>
      <c r="AY406" s="160" t="s">
        <v>212</v>
      </c>
      <c r="BK406" s="169">
        <f>SUM(BK407:BK414)</f>
        <v>16324</v>
      </c>
    </row>
    <row r="407" spans="2:65" s="1" customFormat="1" ht="25.5" customHeight="1">
      <c r="B407" s="172"/>
      <c r="C407" s="173" t="s">
        <v>714</v>
      </c>
      <c r="D407" s="173" t="s">
        <v>214</v>
      </c>
      <c r="E407" s="174" t="s">
        <v>715</v>
      </c>
      <c r="F407" s="175" t="s">
        <v>716</v>
      </c>
      <c r="G407" s="176" t="s">
        <v>247</v>
      </c>
      <c r="H407" s="177">
        <v>8.8279999999999994</v>
      </c>
      <c r="I407" s="178">
        <v>1326.52224</v>
      </c>
      <c r="J407" s="179">
        <f>ROUND(I407*H407,0)</f>
        <v>11711</v>
      </c>
      <c r="K407" s="175" t="s">
        <v>218</v>
      </c>
      <c r="L407" s="38"/>
      <c r="M407" s="180" t="s">
        <v>5</v>
      </c>
      <c r="N407" s="181" t="s">
        <v>43</v>
      </c>
      <c r="O407" s="39"/>
      <c r="P407" s="182">
        <f>O407*H407</f>
        <v>0</v>
      </c>
      <c r="Q407" s="182">
        <v>0</v>
      </c>
      <c r="R407" s="182">
        <f>Q407*H407</f>
        <v>0</v>
      </c>
      <c r="S407" s="182">
        <v>0</v>
      </c>
      <c r="T407" s="183">
        <f>S407*H407</f>
        <v>0</v>
      </c>
      <c r="V407" s="310"/>
      <c r="AR407" s="23" t="s">
        <v>86</v>
      </c>
      <c r="AT407" s="23" t="s">
        <v>214</v>
      </c>
      <c r="AU407" s="23" t="s">
        <v>80</v>
      </c>
      <c r="AY407" s="23" t="s">
        <v>212</v>
      </c>
      <c r="BE407" s="184">
        <f>IF(N407="základní",J407,0)</f>
        <v>11711</v>
      </c>
      <c r="BF407" s="184">
        <f>IF(N407="snížená",J407,0)</f>
        <v>0</v>
      </c>
      <c r="BG407" s="184">
        <f>IF(N407="zákl. přenesená",J407,0)</f>
        <v>0</v>
      </c>
      <c r="BH407" s="184">
        <f>IF(N407="sníž. přenesená",J407,0)</f>
        <v>0</v>
      </c>
      <c r="BI407" s="184">
        <f>IF(N407="nulová",J407,0)</f>
        <v>0</v>
      </c>
      <c r="BJ407" s="23" t="s">
        <v>11</v>
      </c>
      <c r="BK407" s="184">
        <f>ROUND(I407*H407,0)</f>
        <v>11711</v>
      </c>
      <c r="BL407" s="23" t="s">
        <v>86</v>
      </c>
      <c r="BM407" s="23" t="s">
        <v>717</v>
      </c>
    </row>
    <row r="408" spans="2:65" s="1" customFormat="1" ht="25.5" customHeight="1">
      <c r="B408" s="172"/>
      <c r="C408" s="173" t="s">
        <v>718</v>
      </c>
      <c r="D408" s="173" t="s">
        <v>214</v>
      </c>
      <c r="E408" s="174" t="s">
        <v>719</v>
      </c>
      <c r="F408" s="175" t="s">
        <v>720</v>
      </c>
      <c r="G408" s="176" t="s">
        <v>247</v>
      </c>
      <c r="H408" s="177">
        <v>8.8279999999999994</v>
      </c>
      <c r="I408" s="178">
        <v>227.81577599999997</v>
      </c>
      <c r="J408" s="179">
        <f>ROUND(I408*H408,0)</f>
        <v>2011</v>
      </c>
      <c r="K408" s="175" t="s">
        <v>218</v>
      </c>
      <c r="L408" s="38"/>
      <c r="M408" s="180" t="s">
        <v>5</v>
      </c>
      <c r="N408" s="181" t="s">
        <v>43</v>
      </c>
      <c r="O408" s="39"/>
      <c r="P408" s="182">
        <f>O408*H408</f>
        <v>0</v>
      </c>
      <c r="Q408" s="182">
        <v>0</v>
      </c>
      <c r="R408" s="182">
        <f>Q408*H408</f>
        <v>0</v>
      </c>
      <c r="S408" s="182">
        <v>0</v>
      </c>
      <c r="T408" s="183">
        <f>S408*H408</f>
        <v>0</v>
      </c>
      <c r="V408" s="310"/>
      <c r="AR408" s="23" t="s">
        <v>86</v>
      </c>
      <c r="AT408" s="23" t="s">
        <v>214</v>
      </c>
      <c r="AU408" s="23" t="s">
        <v>80</v>
      </c>
      <c r="AY408" s="23" t="s">
        <v>212</v>
      </c>
      <c r="BE408" s="184">
        <f>IF(N408="základní",J408,0)</f>
        <v>2011</v>
      </c>
      <c r="BF408" s="184">
        <f>IF(N408="snížená",J408,0)</f>
        <v>0</v>
      </c>
      <c r="BG408" s="184">
        <f>IF(N408="zákl. přenesená",J408,0)</f>
        <v>0</v>
      </c>
      <c r="BH408" s="184">
        <f>IF(N408="sníž. přenesená",J408,0)</f>
        <v>0</v>
      </c>
      <c r="BI408" s="184">
        <f>IF(N408="nulová",J408,0)</f>
        <v>0</v>
      </c>
      <c r="BJ408" s="23" t="s">
        <v>11</v>
      </c>
      <c r="BK408" s="184">
        <f>ROUND(I408*H408,0)</f>
        <v>2011</v>
      </c>
      <c r="BL408" s="23" t="s">
        <v>86</v>
      </c>
      <c r="BM408" s="23" t="s">
        <v>721</v>
      </c>
    </row>
    <row r="409" spans="2:65" s="1" customFormat="1" ht="25.5" customHeight="1">
      <c r="B409" s="172"/>
      <c r="C409" s="173" t="s">
        <v>722</v>
      </c>
      <c r="D409" s="173" t="s">
        <v>214</v>
      </c>
      <c r="E409" s="174" t="s">
        <v>723</v>
      </c>
      <c r="F409" s="175" t="s">
        <v>724</v>
      </c>
      <c r="G409" s="176" t="s">
        <v>247</v>
      </c>
      <c r="H409" s="177">
        <v>79.451999999999998</v>
      </c>
      <c r="I409" s="178">
        <v>9.9008544000000001</v>
      </c>
      <c r="J409" s="179">
        <f>ROUND(I409*H409,0)</f>
        <v>787</v>
      </c>
      <c r="K409" s="175" t="s">
        <v>218</v>
      </c>
      <c r="L409" s="38"/>
      <c r="M409" s="180" t="s">
        <v>5</v>
      </c>
      <c r="N409" s="181" t="s">
        <v>43</v>
      </c>
      <c r="O409" s="39"/>
      <c r="P409" s="182">
        <f>O409*H409</f>
        <v>0</v>
      </c>
      <c r="Q409" s="182">
        <v>0</v>
      </c>
      <c r="R409" s="182">
        <f>Q409*H409</f>
        <v>0</v>
      </c>
      <c r="S409" s="182">
        <v>0</v>
      </c>
      <c r="T409" s="183">
        <f>S409*H409</f>
        <v>0</v>
      </c>
      <c r="V409" s="310"/>
      <c r="AR409" s="23" t="s">
        <v>86</v>
      </c>
      <c r="AT409" s="23" t="s">
        <v>214</v>
      </c>
      <c r="AU409" s="23" t="s">
        <v>80</v>
      </c>
      <c r="AY409" s="23" t="s">
        <v>212</v>
      </c>
      <c r="BE409" s="184">
        <f>IF(N409="základní",J409,0)</f>
        <v>787</v>
      </c>
      <c r="BF409" s="184">
        <f>IF(N409="snížená",J409,0)</f>
        <v>0</v>
      </c>
      <c r="BG409" s="184">
        <f>IF(N409="zákl. přenesená",J409,0)</f>
        <v>0</v>
      </c>
      <c r="BH409" s="184">
        <f>IF(N409="sníž. přenesená",J409,0)</f>
        <v>0</v>
      </c>
      <c r="BI409" s="184">
        <f>IF(N409="nulová",J409,0)</f>
        <v>0</v>
      </c>
      <c r="BJ409" s="23" t="s">
        <v>11</v>
      </c>
      <c r="BK409" s="184">
        <f>ROUND(I409*H409,0)</f>
        <v>787</v>
      </c>
      <c r="BL409" s="23" t="s">
        <v>86</v>
      </c>
      <c r="BM409" s="23" t="s">
        <v>725</v>
      </c>
    </row>
    <row r="410" spans="2:65" s="11" customFormat="1">
      <c r="B410" s="185"/>
      <c r="D410" s="186" t="s">
        <v>220</v>
      </c>
      <c r="F410" s="188" t="s">
        <v>726</v>
      </c>
      <c r="H410" s="189">
        <v>79.451999999999998</v>
      </c>
      <c r="I410" s="190"/>
      <c r="L410" s="185"/>
      <c r="M410" s="191"/>
      <c r="N410" s="192"/>
      <c r="O410" s="192"/>
      <c r="P410" s="192"/>
      <c r="Q410" s="192"/>
      <c r="R410" s="192"/>
      <c r="S410" s="192"/>
      <c r="T410" s="193"/>
      <c r="V410" s="310"/>
      <c r="AT410" s="187" t="s">
        <v>220</v>
      </c>
      <c r="AU410" s="187" t="s">
        <v>80</v>
      </c>
      <c r="AV410" s="11" t="s">
        <v>80</v>
      </c>
      <c r="AW410" s="11" t="s">
        <v>6</v>
      </c>
      <c r="AX410" s="11" t="s">
        <v>11</v>
      </c>
      <c r="AY410" s="187" t="s">
        <v>212</v>
      </c>
    </row>
    <row r="411" spans="2:65" s="1" customFormat="1" ht="16.5" customHeight="1">
      <c r="B411" s="172"/>
      <c r="C411" s="173" t="s">
        <v>727</v>
      </c>
      <c r="D411" s="173" t="s">
        <v>214</v>
      </c>
      <c r="E411" s="174" t="s">
        <v>728</v>
      </c>
      <c r="F411" s="175" t="s">
        <v>729</v>
      </c>
      <c r="G411" s="176" t="s">
        <v>247</v>
      </c>
      <c r="H411" s="177">
        <v>7.8380000000000001</v>
      </c>
      <c r="I411" s="178">
        <v>120.15599999999999</v>
      </c>
      <c r="J411" s="179">
        <f>ROUND(I411*H411,0)</f>
        <v>942</v>
      </c>
      <c r="K411" s="175" t="s">
        <v>218</v>
      </c>
      <c r="L411" s="38"/>
      <c r="M411" s="180" t="s">
        <v>5</v>
      </c>
      <c r="N411" s="181" t="s">
        <v>43</v>
      </c>
      <c r="O411" s="39"/>
      <c r="P411" s="182">
        <f>O411*H411</f>
        <v>0</v>
      </c>
      <c r="Q411" s="182">
        <v>0</v>
      </c>
      <c r="R411" s="182">
        <f>Q411*H411</f>
        <v>0</v>
      </c>
      <c r="S411" s="182">
        <v>0</v>
      </c>
      <c r="T411" s="183">
        <f>S411*H411</f>
        <v>0</v>
      </c>
      <c r="V411" s="310"/>
      <c r="AR411" s="23" t="s">
        <v>86</v>
      </c>
      <c r="AT411" s="23" t="s">
        <v>214</v>
      </c>
      <c r="AU411" s="23" t="s">
        <v>80</v>
      </c>
      <c r="AY411" s="23" t="s">
        <v>212</v>
      </c>
      <c r="BE411" s="184">
        <f>IF(N411="základní",J411,0)</f>
        <v>942</v>
      </c>
      <c r="BF411" s="184">
        <f>IF(N411="snížená",J411,0)</f>
        <v>0</v>
      </c>
      <c r="BG411" s="184">
        <f>IF(N411="zákl. přenesená",J411,0)</f>
        <v>0</v>
      </c>
      <c r="BH411" s="184">
        <f>IF(N411="sníž. přenesená",J411,0)</f>
        <v>0</v>
      </c>
      <c r="BI411" s="184">
        <f>IF(N411="nulová",J411,0)</f>
        <v>0</v>
      </c>
      <c r="BJ411" s="23" t="s">
        <v>11</v>
      </c>
      <c r="BK411" s="184">
        <f>ROUND(I411*H411,0)</f>
        <v>942</v>
      </c>
      <c r="BL411" s="23" t="s">
        <v>86</v>
      </c>
      <c r="BM411" s="23" t="s">
        <v>730</v>
      </c>
    </row>
    <row r="412" spans="2:65" s="1" customFormat="1" ht="16.5" customHeight="1">
      <c r="B412" s="172"/>
      <c r="C412" s="173" t="s">
        <v>731</v>
      </c>
      <c r="D412" s="173" t="s">
        <v>214</v>
      </c>
      <c r="E412" s="174" t="s">
        <v>732</v>
      </c>
      <c r="F412" s="175" t="s">
        <v>733</v>
      </c>
      <c r="G412" s="176" t="s">
        <v>247</v>
      </c>
      <c r="H412" s="177">
        <v>0.99099999999999999</v>
      </c>
      <c r="I412" s="178">
        <v>576.74880000000007</v>
      </c>
      <c r="J412" s="179">
        <f>ROUND(I412*H412,0)</f>
        <v>572</v>
      </c>
      <c r="K412" s="175" t="s">
        <v>5</v>
      </c>
      <c r="L412" s="38"/>
      <c r="M412" s="180" t="s">
        <v>5</v>
      </c>
      <c r="N412" s="181" t="s">
        <v>43</v>
      </c>
      <c r="O412" s="39"/>
      <c r="P412" s="182">
        <f>O412*H412</f>
        <v>0</v>
      </c>
      <c r="Q412" s="182">
        <v>0</v>
      </c>
      <c r="R412" s="182">
        <f>Q412*H412</f>
        <v>0</v>
      </c>
      <c r="S412" s="182">
        <v>0</v>
      </c>
      <c r="T412" s="183">
        <f>S412*H412</f>
        <v>0</v>
      </c>
      <c r="V412" s="310"/>
      <c r="AR412" s="23" t="s">
        <v>86</v>
      </c>
      <c r="AT412" s="23" t="s">
        <v>214</v>
      </c>
      <c r="AU412" s="23" t="s">
        <v>80</v>
      </c>
      <c r="AY412" s="23" t="s">
        <v>212</v>
      </c>
      <c r="BE412" s="184">
        <f>IF(N412="základní",J412,0)</f>
        <v>572</v>
      </c>
      <c r="BF412" s="184">
        <f>IF(N412="snížená",J412,0)</f>
        <v>0</v>
      </c>
      <c r="BG412" s="184">
        <f>IF(N412="zákl. přenesená",J412,0)</f>
        <v>0</v>
      </c>
      <c r="BH412" s="184">
        <f>IF(N412="sníž. přenesená",J412,0)</f>
        <v>0</v>
      </c>
      <c r="BI412" s="184">
        <f>IF(N412="nulová",J412,0)</f>
        <v>0</v>
      </c>
      <c r="BJ412" s="23" t="s">
        <v>11</v>
      </c>
      <c r="BK412" s="184">
        <f>ROUND(I412*H412,0)</f>
        <v>572</v>
      </c>
      <c r="BL412" s="23" t="s">
        <v>86</v>
      </c>
      <c r="BM412" s="23" t="s">
        <v>734</v>
      </c>
    </row>
    <row r="413" spans="2:65" s="1" customFormat="1" ht="16.5" customHeight="1">
      <c r="B413" s="172"/>
      <c r="C413" s="173" t="s">
        <v>735</v>
      </c>
      <c r="D413" s="173" t="s">
        <v>214</v>
      </c>
      <c r="E413" s="174" t="s">
        <v>736</v>
      </c>
      <c r="F413" s="175" t="s">
        <v>737</v>
      </c>
      <c r="G413" s="176" t="s">
        <v>247</v>
      </c>
      <c r="H413" s="177">
        <v>0.18</v>
      </c>
      <c r="I413" s="178">
        <v>1672.57152</v>
      </c>
      <c r="J413" s="179">
        <f>ROUND(I413*H413,0)</f>
        <v>301</v>
      </c>
      <c r="K413" s="175" t="s">
        <v>218</v>
      </c>
      <c r="L413" s="38"/>
      <c r="M413" s="180" t="s">
        <v>5</v>
      </c>
      <c r="N413" s="181" t="s">
        <v>43</v>
      </c>
      <c r="O413" s="39"/>
      <c r="P413" s="182">
        <f>O413*H413</f>
        <v>0</v>
      </c>
      <c r="Q413" s="182">
        <v>0</v>
      </c>
      <c r="R413" s="182">
        <f>Q413*H413</f>
        <v>0</v>
      </c>
      <c r="S413" s="182">
        <v>0</v>
      </c>
      <c r="T413" s="183">
        <f>S413*H413</f>
        <v>0</v>
      </c>
      <c r="V413" s="310"/>
      <c r="AR413" s="23" t="s">
        <v>86</v>
      </c>
      <c r="AT413" s="23" t="s">
        <v>214</v>
      </c>
      <c r="AU413" s="23" t="s">
        <v>80</v>
      </c>
      <c r="AY413" s="23" t="s">
        <v>212</v>
      </c>
      <c r="BE413" s="184">
        <f>IF(N413="základní",J413,0)</f>
        <v>301</v>
      </c>
      <c r="BF413" s="184">
        <f>IF(N413="snížená",J413,0)</f>
        <v>0</v>
      </c>
      <c r="BG413" s="184">
        <f>IF(N413="zákl. přenesená",J413,0)</f>
        <v>0</v>
      </c>
      <c r="BH413" s="184">
        <f>IF(N413="sníž. přenesená",J413,0)</f>
        <v>0</v>
      </c>
      <c r="BI413" s="184">
        <f>IF(N413="nulová",J413,0)</f>
        <v>0</v>
      </c>
      <c r="BJ413" s="23" t="s">
        <v>11</v>
      </c>
      <c r="BK413" s="184">
        <f>ROUND(I413*H413,0)</f>
        <v>301</v>
      </c>
      <c r="BL413" s="23" t="s">
        <v>86</v>
      </c>
      <c r="BM413" s="23" t="s">
        <v>738</v>
      </c>
    </row>
    <row r="414" spans="2:65" s="11" customFormat="1">
      <c r="B414" s="185"/>
      <c r="D414" s="186" t="s">
        <v>220</v>
      </c>
      <c r="E414" s="187" t="s">
        <v>5</v>
      </c>
      <c r="F414" s="188" t="s">
        <v>739</v>
      </c>
      <c r="H414" s="189">
        <v>0.18</v>
      </c>
      <c r="I414" s="190"/>
      <c r="L414" s="185"/>
      <c r="M414" s="191"/>
      <c r="N414" s="192"/>
      <c r="O414" s="192"/>
      <c r="P414" s="192"/>
      <c r="Q414" s="192"/>
      <c r="R414" s="192"/>
      <c r="S414" s="192"/>
      <c r="T414" s="193"/>
      <c r="V414" s="310"/>
      <c r="AT414" s="187" t="s">
        <v>220</v>
      </c>
      <c r="AU414" s="187" t="s">
        <v>80</v>
      </c>
      <c r="AV414" s="11" t="s">
        <v>80</v>
      </c>
      <c r="AW414" s="11" t="s">
        <v>36</v>
      </c>
      <c r="AX414" s="11" t="s">
        <v>11</v>
      </c>
      <c r="AY414" s="187" t="s">
        <v>212</v>
      </c>
    </row>
    <row r="415" spans="2:65" s="10" customFormat="1" ht="29.85" customHeight="1">
      <c r="B415" s="159"/>
      <c r="D415" s="160" t="s">
        <v>71</v>
      </c>
      <c r="E415" s="170" t="s">
        <v>740</v>
      </c>
      <c r="F415" s="170" t="s">
        <v>741</v>
      </c>
      <c r="I415" s="162"/>
      <c r="J415" s="171">
        <f>BK415</f>
        <v>105144</v>
      </c>
      <c r="L415" s="159"/>
      <c r="M415" s="164"/>
      <c r="N415" s="165"/>
      <c r="O415" s="165"/>
      <c r="P415" s="166">
        <f>P416</f>
        <v>0</v>
      </c>
      <c r="Q415" s="165"/>
      <c r="R415" s="166">
        <f>R416</f>
        <v>0</v>
      </c>
      <c r="S415" s="165"/>
      <c r="T415" s="167">
        <f>T416</f>
        <v>0</v>
      </c>
      <c r="V415" s="310"/>
      <c r="AR415" s="160" t="s">
        <v>11</v>
      </c>
      <c r="AT415" s="168" t="s">
        <v>71</v>
      </c>
      <c r="AU415" s="168" t="s">
        <v>11</v>
      </c>
      <c r="AY415" s="160" t="s">
        <v>212</v>
      </c>
      <c r="BK415" s="169">
        <f>BK416</f>
        <v>105144</v>
      </c>
    </row>
    <row r="416" spans="2:65" s="1" customFormat="1" ht="16.5" customHeight="1">
      <c r="B416" s="172"/>
      <c r="C416" s="173" t="s">
        <v>742</v>
      </c>
      <c r="D416" s="173" t="s">
        <v>214</v>
      </c>
      <c r="E416" s="174" t="s">
        <v>743</v>
      </c>
      <c r="F416" s="175" t="s">
        <v>744</v>
      </c>
      <c r="G416" s="176" t="s">
        <v>247</v>
      </c>
      <c r="H416" s="177">
        <v>129.14099999999999</v>
      </c>
      <c r="I416" s="178">
        <v>814.17705599999999</v>
      </c>
      <c r="J416" s="179">
        <f>ROUND(I416*H416,0)</f>
        <v>105144</v>
      </c>
      <c r="K416" s="175" t="s">
        <v>218</v>
      </c>
      <c r="L416" s="38"/>
      <c r="M416" s="180" t="s">
        <v>5</v>
      </c>
      <c r="N416" s="181" t="s">
        <v>43</v>
      </c>
      <c r="O416" s="39"/>
      <c r="P416" s="182">
        <f>O416*H416</f>
        <v>0</v>
      </c>
      <c r="Q416" s="182">
        <v>0</v>
      </c>
      <c r="R416" s="182">
        <f>Q416*H416</f>
        <v>0</v>
      </c>
      <c r="S416" s="182">
        <v>0</v>
      </c>
      <c r="T416" s="183">
        <f>S416*H416</f>
        <v>0</v>
      </c>
      <c r="V416" s="310"/>
      <c r="AR416" s="23" t="s">
        <v>86</v>
      </c>
      <c r="AT416" s="23" t="s">
        <v>214</v>
      </c>
      <c r="AU416" s="23" t="s">
        <v>80</v>
      </c>
      <c r="AY416" s="23" t="s">
        <v>212</v>
      </c>
      <c r="BE416" s="184">
        <f>IF(N416="základní",J416,0)</f>
        <v>105144</v>
      </c>
      <c r="BF416" s="184">
        <f>IF(N416="snížená",J416,0)</f>
        <v>0</v>
      </c>
      <c r="BG416" s="184">
        <f>IF(N416="zákl. přenesená",J416,0)</f>
        <v>0</v>
      </c>
      <c r="BH416" s="184">
        <f>IF(N416="sníž. přenesená",J416,0)</f>
        <v>0</v>
      </c>
      <c r="BI416" s="184">
        <f>IF(N416="nulová",J416,0)</f>
        <v>0</v>
      </c>
      <c r="BJ416" s="23" t="s">
        <v>11</v>
      </c>
      <c r="BK416" s="184">
        <f>ROUND(I416*H416,0)</f>
        <v>105144</v>
      </c>
      <c r="BL416" s="23" t="s">
        <v>86</v>
      </c>
      <c r="BM416" s="23" t="s">
        <v>745</v>
      </c>
    </row>
    <row r="417" spans="2:65" s="10" customFormat="1" ht="37.35" customHeight="1">
      <c r="B417" s="159"/>
      <c r="D417" s="160" t="s">
        <v>71</v>
      </c>
      <c r="E417" s="161" t="s">
        <v>746</v>
      </c>
      <c r="F417" s="161" t="s">
        <v>747</v>
      </c>
      <c r="I417" s="162"/>
      <c r="J417" s="163">
        <f>BK417</f>
        <v>472702</v>
      </c>
      <c r="L417" s="159"/>
      <c r="M417" s="164"/>
      <c r="N417" s="165"/>
      <c r="O417" s="165"/>
      <c r="P417" s="166">
        <f>P418+P424+P440+P468+P482+P492+P507+P522+P536+P554</f>
        <v>0</v>
      </c>
      <c r="Q417" s="165"/>
      <c r="R417" s="166">
        <f>R418+R424+R440+R468+R482+R492+R507+R522+R536+R554</f>
        <v>3.7733026562456002</v>
      </c>
      <c r="S417" s="165"/>
      <c r="T417" s="167">
        <f>T418+T424+T440+T468+T482+T492+T507+T522+T536+T554</f>
        <v>0.66139199999999998</v>
      </c>
      <c r="V417" s="310"/>
      <c r="AR417" s="160" t="s">
        <v>80</v>
      </c>
      <c r="AT417" s="168" t="s">
        <v>71</v>
      </c>
      <c r="AU417" s="168" t="s">
        <v>72</v>
      </c>
      <c r="AY417" s="160" t="s">
        <v>212</v>
      </c>
      <c r="BK417" s="169">
        <f>BK418+BK424+BK440+BK468+BK482+BK492+BK507+BK522+BK536+BK554</f>
        <v>472702</v>
      </c>
    </row>
    <row r="418" spans="2:65" s="10" customFormat="1" ht="19.899999999999999" customHeight="1">
      <c r="B418" s="159"/>
      <c r="D418" s="160" t="s">
        <v>71</v>
      </c>
      <c r="E418" s="170" t="s">
        <v>748</v>
      </c>
      <c r="F418" s="170" t="s">
        <v>749</v>
      </c>
      <c r="I418" s="162"/>
      <c r="J418" s="171">
        <f>BK418</f>
        <v>3973</v>
      </c>
      <c r="L418" s="159"/>
      <c r="M418" s="164"/>
      <c r="N418" s="165"/>
      <c r="O418" s="165"/>
      <c r="P418" s="166">
        <f>SUM(P419:P423)</f>
        <v>0</v>
      </c>
      <c r="Q418" s="165"/>
      <c r="R418" s="166">
        <f>SUM(R419:R423)</f>
        <v>3.81675E-2</v>
      </c>
      <c r="S418" s="165"/>
      <c r="T418" s="167">
        <f>SUM(T419:T423)</f>
        <v>0</v>
      </c>
      <c r="V418" s="310"/>
      <c r="AR418" s="160" t="s">
        <v>80</v>
      </c>
      <c r="AT418" s="168" t="s">
        <v>71</v>
      </c>
      <c r="AU418" s="168" t="s">
        <v>11</v>
      </c>
      <c r="AY418" s="160" t="s">
        <v>212</v>
      </c>
      <c r="BK418" s="169">
        <f>SUM(BK419:BK423)</f>
        <v>3973</v>
      </c>
    </row>
    <row r="419" spans="2:65" s="1" customFormat="1" ht="16.5" customHeight="1">
      <c r="B419" s="172"/>
      <c r="C419" s="173" t="s">
        <v>750</v>
      </c>
      <c r="D419" s="173" t="s">
        <v>214</v>
      </c>
      <c r="E419" s="174" t="s">
        <v>751</v>
      </c>
      <c r="F419" s="175" t="s">
        <v>752</v>
      </c>
      <c r="G419" s="176" t="s">
        <v>289</v>
      </c>
      <c r="H419" s="177">
        <v>2.97</v>
      </c>
      <c r="I419" s="178">
        <v>341.24304000000001</v>
      </c>
      <c r="J419" s="179">
        <f>ROUND(I419*H419,0)</f>
        <v>1013</v>
      </c>
      <c r="K419" s="175" t="s">
        <v>218</v>
      </c>
      <c r="L419" s="38"/>
      <c r="M419" s="180" t="s">
        <v>5</v>
      </c>
      <c r="N419" s="181" t="s">
        <v>43</v>
      </c>
      <c r="O419" s="39"/>
      <c r="P419" s="182">
        <f>O419*H419</f>
        <v>0</v>
      </c>
      <c r="Q419" s="182">
        <v>3.5000000000000001E-3</v>
      </c>
      <c r="R419" s="182">
        <f>Q419*H419</f>
        <v>1.0395000000000001E-2</v>
      </c>
      <c r="S419" s="182">
        <v>0</v>
      </c>
      <c r="T419" s="183">
        <f>S419*H419</f>
        <v>0</v>
      </c>
      <c r="V419" s="310"/>
      <c r="AR419" s="23" t="s">
        <v>286</v>
      </c>
      <c r="AT419" s="23" t="s">
        <v>214</v>
      </c>
      <c r="AU419" s="23" t="s">
        <v>80</v>
      </c>
      <c r="AY419" s="23" t="s">
        <v>212</v>
      </c>
      <c r="BE419" s="184">
        <f>IF(N419="základní",J419,0)</f>
        <v>1013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23" t="s">
        <v>11</v>
      </c>
      <c r="BK419" s="184">
        <f>ROUND(I419*H419,0)</f>
        <v>1013</v>
      </c>
      <c r="BL419" s="23" t="s">
        <v>286</v>
      </c>
      <c r="BM419" s="23" t="s">
        <v>753</v>
      </c>
    </row>
    <row r="420" spans="2:65" s="11" customFormat="1">
      <c r="B420" s="185"/>
      <c r="D420" s="186" t="s">
        <v>220</v>
      </c>
      <c r="E420" s="187" t="s">
        <v>5</v>
      </c>
      <c r="F420" s="188" t="s">
        <v>754</v>
      </c>
      <c r="H420" s="189">
        <v>2.97</v>
      </c>
      <c r="I420" s="190"/>
      <c r="L420" s="185"/>
      <c r="M420" s="191"/>
      <c r="N420" s="192"/>
      <c r="O420" s="192"/>
      <c r="P420" s="192"/>
      <c r="Q420" s="192"/>
      <c r="R420" s="192"/>
      <c r="S420" s="192"/>
      <c r="T420" s="193"/>
      <c r="V420" s="310"/>
      <c r="AT420" s="187" t="s">
        <v>220</v>
      </c>
      <c r="AU420" s="187" t="s">
        <v>80</v>
      </c>
      <c r="AV420" s="11" t="s">
        <v>80</v>
      </c>
      <c r="AW420" s="11" t="s">
        <v>36</v>
      </c>
      <c r="AX420" s="11" t="s">
        <v>11</v>
      </c>
      <c r="AY420" s="187" t="s">
        <v>212</v>
      </c>
    </row>
    <row r="421" spans="2:65" s="1" customFormat="1" ht="16.5" customHeight="1">
      <c r="B421" s="172"/>
      <c r="C421" s="173" t="s">
        <v>755</v>
      </c>
      <c r="D421" s="173" t="s">
        <v>214</v>
      </c>
      <c r="E421" s="174" t="s">
        <v>756</v>
      </c>
      <c r="F421" s="175" t="s">
        <v>757</v>
      </c>
      <c r="G421" s="176" t="s">
        <v>289</v>
      </c>
      <c r="H421" s="177">
        <v>7.9349999999999996</v>
      </c>
      <c r="I421" s="178">
        <v>368.15798399999994</v>
      </c>
      <c r="J421" s="179">
        <f>ROUND(I421*H421,0)</f>
        <v>2921</v>
      </c>
      <c r="K421" s="175" t="s">
        <v>218</v>
      </c>
      <c r="L421" s="38"/>
      <c r="M421" s="180" t="s">
        <v>5</v>
      </c>
      <c r="N421" s="181" t="s">
        <v>43</v>
      </c>
      <c r="O421" s="39"/>
      <c r="P421" s="182">
        <f>O421*H421</f>
        <v>0</v>
      </c>
      <c r="Q421" s="182">
        <v>3.5000000000000001E-3</v>
      </c>
      <c r="R421" s="182">
        <f>Q421*H421</f>
        <v>2.7772499999999999E-2</v>
      </c>
      <c r="S421" s="182">
        <v>0</v>
      </c>
      <c r="T421" s="183">
        <f>S421*H421</f>
        <v>0</v>
      </c>
      <c r="V421" s="310"/>
      <c r="AR421" s="23" t="s">
        <v>286</v>
      </c>
      <c r="AT421" s="23" t="s">
        <v>214</v>
      </c>
      <c r="AU421" s="23" t="s">
        <v>80</v>
      </c>
      <c r="AY421" s="23" t="s">
        <v>212</v>
      </c>
      <c r="BE421" s="184">
        <f>IF(N421="základní",J421,0)</f>
        <v>2921</v>
      </c>
      <c r="BF421" s="184">
        <f>IF(N421="snížená",J421,0)</f>
        <v>0</v>
      </c>
      <c r="BG421" s="184">
        <f>IF(N421="zákl. přenesená",J421,0)</f>
        <v>0</v>
      </c>
      <c r="BH421" s="184">
        <f>IF(N421="sníž. přenesená",J421,0)</f>
        <v>0</v>
      </c>
      <c r="BI421" s="184">
        <f>IF(N421="nulová",J421,0)</f>
        <v>0</v>
      </c>
      <c r="BJ421" s="23" t="s">
        <v>11</v>
      </c>
      <c r="BK421" s="184">
        <f>ROUND(I421*H421,0)</f>
        <v>2921</v>
      </c>
      <c r="BL421" s="23" t="s">
        <v>286</v>
      </c>
      <c r="BM421" s="23" t="s">
        <v>758</v>
      </c>
    </row>
    <row r="422" spans="2:65" s="11" customFormat="1">
      <c r="B422" s="185"/>
      <c r="D422" s="186" t="s">
        <v>220</v>
      </c>
      <c r="E422" s="187" t="s">
        <v>5</v>
      </c>
      <c r="F422" s="188" t="s">
        <v>759</v>
      </c>
      <c r="H422" s="189">
        <v>7.9349999999999996</v>
      </c>
      <c r="I422" s="190"/>
      <c r="L422" s="185"/>
      <c r="M422" s="191"/>
      <c r="N422" s="192"/>
      <c r="O422" s="192"/>
      <c r="P422" s="192"/>
      <c r="Q422" s="192"/>
      <c r="R422" s="192"/>
      <c r="S422" s="192"/>
      <c r="T422" s="193"/>
      <c r="V422" s="310"/>
      <c r="AT422" s="187" t="s">
        <v>220</v>
      </c>
      <c r="AU422" s="187" t="s">
        <v>80</v>
      </c>
      <c r="AV422" s="11" t="s">
        <v>80</v>
      </c>
      <c r="AW422" s="11" t="s">
        <v>36</v>
      </c>
      <c r="AX422" s="11" t="s">
        <v>11</v>
      </c>
      <c r="AY422" s="187" t="s">
        <v>212</v>
      </c>
    </row>
    <row r="423" spans="2:65" s="1" customFormat="1" ht="25.5" customHeight="1">
      <c r="B423" s="172"/>
      <c r="C423" s="173" t="s">
        <v>760</v>
      </c>
      <c r="D423" s="173" t="s">
        <v>214</v>
      </c>
      <c r="E423" s="174" t="s">
        <v>761</v>
      </c>
      <c r="F423" s="175" t="s">
        <v>762</v>
      </c>
      <c r="G423" s="176" t="s">
        <v>247</v>
      </c>
      <c r="H423" s="177">
        <v>3.7999999999999999E-2</v>
      </c>
      <c r="I423" s="178">
        <v>1028.5353600000001</v>
      </c>
      <c r="J423" s="179">
        <f>ROUND(I423*H423,0)</f>
        <v>39</v>
      </c>
      <c r="K423" s="175" t="s">
        <v>218</v>
      </c>
      <c r="L423" s="38"/>
      <c r="M423" s="180" t="s">
        <v>5</v>
      </c>
      <c r="N423" s="181" t="s">
        <v>43</v>
      </c>
      <c r="O423" s="39"/>
      <c r="P423" s="182">
        <f>O423*H423</f>
        <v>0</v>
      </c>
      <c r="Q423" s="182">
        <v>0</v>
      </c>
      <c r="R423" s="182">
        <f>Q423*H423</f>
        <v>0</v>
      </c>
      <c r="S423" s="182">
        <v>0</v>
      </c>
      <c r="T423" s="183">
        <f>S423*H423</f>
        <v>0</v>
      </c>
      <c r="V423" s="310"/>
      <c r="AR423" s="23" t="s">
        <v>286</v>
      </c>
      <c r="AT423" s="23" t="s">
        <v>214</v>
      </c>
      <c r="AU423" s="23" t="s">
        <v>80</v>
      </c>
      <c r="AY423" s="23" t="s">
        <v>212</v>
      </c>
      <c r="BE423" s="184">
        <f>IF(N423="základní",J423,0)</f>
        <v>39</v>
      </c>
      <c r="BF423" s="184">
        <f>IF(N423="snížená",J423,0)</f>
        <v>0</v>
      </c>
      <c r="BG423" s="184">
        <f>IF(N423="zákl. přenesená",J423,0)</f>
        <v>0</v>
      </c>
      <c r="BH423" s="184">
        <f>IF(N423="sníž. přenesená",J423,0)</f>
        <v>0</v>
      </c>
      <c r="BI423" s="184">
        <f>IF(N423="nulová",J423,0)</f>
        <v>0</v>
      </c>
      <c r="BJ423" s="23" t="s">
        <v>11</v>
      </c>
      <c r="BK423" s="184">
        <f>ROUND(I423*H423,0)</f>
        <v>39</v>
      </c>
      <c r="BL423" s="23" t="s">
        <v>286</v>
      </c>
      <c r="BM423" s="23" t="s">
        <v>763</v>
      </c>
    </row>
    <row r="424" spans="2:65" s="10" customFormat="1" ht="29.85" customHeight="1">
      <c r="B424" s="159"/>
      <c r="D424" s="160" t="s">
        <v>71</v>
      </c>
      <c r="E424" s="170" t="s">
        <v>764</v>
      </c>
      <c r="F424" s="170" t="s">
        <v>765</v>
      </c>
      <c r="I424" s="162"/>
      <c r="J424" s="171">
        <f>BK424</f>
        <v>5707</v>
      </c>
      <c r="L424" s="159"/>
      <c r="M424" s="164"/>
      <c r="N424" s="165"/>
      <c r="O424" s="165"/>
      <c r="P424" s="166">
        <f>SUM(P425:P439)</f>
        <v>0</v>
      </c>
      <c r="Q424" s="165"/>
      <c r="R424" s="166">
        <f>SUM(R425:R439)</f>
        <v>0.1958432</v>
      </c>
      <c r="S424" s="165"/>
      <c r="T424" s="167">
        <f>SUM(T425:T439)</f>
        <v>0</v>
      </c>
      <c r="V424" s="310"/>
      <c r="AR424" s="160" t="s">
        <v>80</v>
      </c>
      <c r="AT424" s="168" t="s">
        <v>71</v>
      </c>
      <c r="AU424" s="168" t="s">
        <v>11</v>
      </c>
      <c r="AY424" s="160" t="s">
        <v>212</v>
      </c>
      <c r="BK424" s="169">
        <f>SUM(BK425:BK439)</f>
        <v>5707</v>
      </c>
    </row>
    <row r="425" spans="2:65" s="1" customFormat="1" ht="25.5" customHeight="1">
      <c r="B425" s="172"/>
      <c r="C425" s="173" t="s">
        <v>28</v>
      </c>
      <c r="D425" s="173" t="s">
        <v>214</v>
      </c>
      <c r="E425" s="174" t="s">
        <v>766</v>
      </c>
      <c r="F425" s="175" t="s">
        <v>767</v>
      </c>
      <c r="G425" s="176" t="s">
        <v>289</v>
      </c>
      <c r="H425" s="177">
        <v>2.97</v>
      </c>
      <c r="I425" s="178">
        <v>30.567686399999999</v>
      </c>
      <c r="J425" s="179">
        <f>ROUND(I425*H425,0)</f>
        <v>91</v>
      </c>
      <c r="K425" s="175" t="s">
        <v>218</v>
      </c>
      <c r="L425" s="38"/>
      <c r="M425" s="180" t="s">
        <v>5</v>
      </c>
      <c r="N425" s="181" t="s">
        <v>43</v>
      </c>
      <c r="O425" s="39"/>
      <c r="P425" s="182">
        <f>O425*H425</f>
        <v>0</v>
      </c>
      <c r="Q425" s="182">
        <v>0</v>
      </c>
      <c r="R425" s="182">
        <f>Q425*H425</f>
        <v>0</v>
      </c>
      <c r="S425" s="182">
        <v>0</v>
      </c>
      <c r="T425" s="183">
        <f>S425*H425</f>
        <v>0</v>
      </c>
      <c r="V425" s="310"/>
      <c r="AR425" s="23" t="s">
        <v>286</v>
      </c>
      <c r="AT425" s="23" t="s">
        <v>214</v>
      </c>
      <c r="AU425" s="23" t="s">
        <v>80</v>
      </c>
      <c r="AY425" s="23" t="s">
        <v>212</v>
      </c>
      <c r="BE425" s="184">
        <f>IF(N425="základní",J425,0)</f>
        <v>91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23" t="s">
        <v>11</v>
      </c>
      <c r="BK425" s="184">
        <f>ROUND(I425*H425,0)</f>
        <v>91</v>
      </c>
      <c r="BL425" s="23" t="s">
        <v>286</v>
      </c>
      <c r="BM425" s="23" t="s">
        <v>768</v>
      </c>
    </row>
    <row r="426" spans="2:65" s="11" customFormat="1">
      <c r="B426" s="185"/>
      <c r="D426" s="186" t="s">
        <v>220</v>
      </c>
      <c r="E426" s="187" t="s">
        <v>5</v>
      </c>
      <c r="F426" s="188" t="s">
        <v>769</v>
      </c>
      <c r="H426" s="189">
        <v>2.97</v>
      </c>
      <c r="I426" s="190"/>
      <c r="L426" s="185"/>
      <c r="M426" s="191"/>
      <c r="N426" s="192"/>
      <c r="O426" s="192"/>
      <c r="P426" s="192"/>
      <c r="Q426" s="192"/>
      <c r="R426" s="192"/>
      <c r="S426" s="192"/>
      <c r="T426" s="193"/>
      <c r="V426" s="310"/>
      <c r="AT426" s="187" t="s">
        <v>220</v>
      </c>
      <c r="AU426" s="187" t="s">
        <v>80</v>
      </c>
      <c r="AV426" s="11" t="s">
        <v>80</v>
      </c>
      <c r="AW426" s="11" t="s">
        <v>36</v>
      </c>
      <c r="AX426" s="11" t="s">
        <v>11</v>
      </c>
      <c r="AY426" s="187" t="s">
        <v>212</v>
      </c>
    </row>
    <row r="427" spans="2:65" s="1" customFormat="1" ht="16.5" customHeight="1">
      <c r="B427" s="172"/>
      <c r="C427" s="202" t="s">
        <v>770</v>
      </c>
      <c r="D427" s="202" t="s">
        <v>339</v>
      </c>
      <c r="E427" s="203" t="s">
        <v>771</v>
      </c>
      <c r="F427" s="204" t="s">
        <v>772</v>
      </c>
      <c r="G427" s="205" t="s">
        <v>289</v>
      </c>
      <c r="H427" s="206">
        <v>3.0289999999999999</v>
      </c>
      <c r="I427" s="207">
        <v>246.079488</v>
      </c>
      <c r="J427" s="208">
        <f>ROUND(I427*H427,0)</f>
        <v>745</v>
      </c>
      <c r="K427" s="204" t="s">
        <v>218</v>
      </c>
      <c r="L427" s="209"/>
      <c r="M427" s="210" t="s">
        <v>5</v>
      </c>
      <c r="N427" s="211" t="s">
        <v>43</v>
      </c>
      <c r="O427" s="39"/>
      <c r="P427" s="182">
        <f>O427*H427</f>
        <v>0</v>
      </c>
      <c r="Q427" s="182">
        <v>5.7999999999999996E-3</v>
      </c>
      <c r="R427" s="182">
        <f>Q427*H427</f>
        <v>1.7568199999999999E-2</v>
      </c>
      <c r="S427" s="182">
        <v>0</v>
      </c>
      <c r="T427" s="183">
        <f>S427*H427</f>
        <v>0</v>
      </c>
      <c r="V427" s="310"/>
      <c r="AR427" s="23" t="s">
        <v>374</v>
      </c>
      <c r="AT427" s="23" t="s">
        <v>339</v>
      </c>
      <c r="AU427" s="23" t="s">
        <v>80</v>
      </c>
      <c r="AY427" s="23" t="s">
        <v>212</v>
      </c>
      <c r="BE427" s="184">
        <f>IF(N427="základní",J427,0)</f>
        <v>745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23" t="s">
        <v>11</v>
      </c>
      <c r="BK427" s="184">
        <f>ROUND(I427*H427,0)</f>
        <v>745</v>
      </c>
      <c r="BL427" s="23" t="s">
        <v>286</v>
      </c>
      <c r="BM427" s="23" t="s">
        <v>773</v>
      </c>
    </row>
    <row r="428" spans="2:65" s="11" customFormat="1">
      <c r="B428" s="185"/>
      <c r="D428" s="186" t="s">
        <v>220</v>
      </c>
      <c r="E428" s="187" t="s">
        <v>5</v>
      </c>
      <c r="F428" s="188" t="s">
        <v>774</v>
      </c>
      <c r="H428" s="189">
        <v>3.0289999999999999</v>
      </c>
      <c r="I428" s="190"/>
      <c r="L428" s="185"/>
      <c r="M428" s="191"/>
      <c r="N428" s="192"/>
      <c r="O428" s="192"/>
      <c r="P428" s="192"/>
      <c r="Q428" s="192"/>
      <c r="R428" s="192"/>
      <c r="S428" s="192"/>
      <c r="T428" s="193"/>
      <c r="V428" s="310"/>
      <c r="AT428" s="187" t="s">
        <v>220</v>
      </c>
      <c r="AU428" s="187" t="s">
        <v>80</v>
      </c>
      <c r="AV428" s="11" t="s">
        <v>80</v>
      </c>
      <c r="AW428" s="11" t="s">
        <v>36</v>
      </c>
      <c r="AX428" s="11" t="s">
        <v>11</v>
      </c>
      <c r="AY428" s="187" t="s">
        <v>212</v>
      </c>
    </row>
    <row r="429" spans="2:65" s="1" customFormat="1" ht="25.5" customHeight="1">
      <c r="B429" s="172"/>
      <c r="C429" s="173" t="s">
        <v>775</v>
      </c>
      <c r="D429" s="173" t="s">
        <v>214</v>
      </c>
      <c r="E429" s="174" t="s">
        <v>776</v>
      </c>
      <c r="F429" s="175" t="s">
        <v>777</v>
      </c>
      <c r="G429" s="176" t="s">
        <v>289</v>
      </c>
      <c r="H429" s="177">
        <v>6.84</v>
      </c>
      <c r="I429" s="178">
        <v>20.378457600000001</v>
      </c>
      <c r="J429" s="179">
        <f>ROUND(I429*H429,0)</f>
        <v>139</v>
      </c>
      <c r="K429" s="175" t="s">
        <v>218</v>
      </c>
      <c r="L429" s="38"/>
      <c r="M429" s="180" t="s">
        <v>5</v>
      </c>
      <c r="N429" s="181" t="s">
        <v>43</v>
      </c>
      <c r="O429" s="39"/>
      <c r="P429" s="182">
        <f>O429*H429</f>
        <v>0</v>
      </c>
      <c r="Q429" s="182">
        <v>0</v>
      </c>
      <c r="R429" s="182">
        <f>Q429*H429</f>
        <v>0</v>
      </c>
      <c r="S429" s="182">
        <v>0</v>
      </c>
      <c r="T429" s="183">
        <f>S429*H429</f>
        <v>0</v>
      </c>
      <c r="V429" s="310"/>
      <c r="AR429" s="23" t="s">
        <v>286</v>
      </c>
      <c r="AT429" s="23" t="s">
        <v>214</v>
      </c>
      <c r="AU429" s="23" t="s">
        <v>80</v>
      </c>
      <c r="AY429" s="23" t="s">
        <v>212</v>
      </c>
      <c r="BE429" s="184">
        <f>IF(N429="základní",J429,0)</f>
        <v>139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23" t="s">
        <v>11</v>
      </c>
      <c r="BK429" s="184">
        <f>ROUND(I429*H429,0)</f>
        <v>139</v>
      </c>
      <c r="BL429" s="23" t="s">
        <v>286</v>
      </c>
      <c r="BM429" s="23" t="s">
        <v>778</v>
      </c>
    </row>
    <row r="430" spans="2:65" s="11" customFormat="1">
      <c r="B430" s="185"/>
      <c r="D430" s="186" t="s">
        <v>220</v>
      </c>
      <c r="E430" s="187" t="s">
        <v>5</v>
      </c>
      <c r="F430" s="188" t="s">
        <v>779</v>
      </c>
      <c r="H430" s="189">
        <v>6.84</v>
      </c>
      <c r="I430" s="190"/>
      <c r="L430" s="185"/>
      <c r="M430" s="191"/>
      <c r="N430" s="192"/>
      <c r="O430" s="192"/>
      <c r="P430" s="192"/>
      <c r="Q430" s="192"/>
      <c r="R430" s="192"/>
      <c r="S430" s="192"/>
      <c r="T430" s="193"/>
      <c r="V430" s="310"/>
      <c r="AT430" s="187" t="s">
        <v>220</v>
      </c>
      <c r="AU430" s="187" t="s">
        <v>80</v>
      </c>
      <c r="AV430" s="11" t="s">
        <v>80</v>
      </c>
      <c r="AW430" s="11" t="s">
        <v>36</v>
      </c>
      <c r="AX430" s="11" t="s">
        <v>11</v>
      </c>
      <c r="AY430" s="187" t="s">
        <v>212</v>
      </c>
    </row>
    <row r="431" spans="2:65" s="1" customFormat="1" ht="16.5" customHeight="1">
      <c r="B431" s="172"/>
      <c r="C431" s="202" t="s">
        <v>780</v>
      </c>
      <c r="D431" s="202" t="s">
        <v>339</v>
      </c>
      <c r="E431" s="203" t="s">
        <v>781</v>
      </c>
      <c r="F431" s="204" t="s">
        <v>782</v>
      </c>
      <c r="G431" s="205" t="s">
        <v>289</v>
      </c>
      <c r="H431" s="206">
        <v>6.9770000000000003</v>
      </c>
      <c r="I431" s="207">
        <v>72.093600000000009</v>
      </c>
      <c r="J431" s="208">
        <f>ROUND(I431*H431,0)</f>
        <v>503</v>
      </c>
      <c r="K431" s="204" t="s">
        <v>218</v>
      </c>
      <c r="L431" s="209"/>
      <c r="M431" s="210" t="s">
        <v>5</v>
      </c>
      <c r="N431" s="211" t="s">
        <v>43</v>
      </c>
      <c r="O431" s="39"/>
      <c r="P431" s="182">
        <f>O431*H431</f>
        <v>0</v>
      </c>
      <c r="Q431" s="182">
        <v>6.0000000000000001E-3</v>
      </c>
      <c r="R431" s="182">
        <f>Q431*H431</f>
        <v>4.1862000000000003E-2</v>
      </c>
      <c r="S431" s="182">
        <v>0</v>
      </c>
      <c r="T431" s="183">
        <f>S431*H431</f>
        <v>0</v>
      </c>
      <c r="V431" s="310"/>
      <c r="AR431" s="23" t="s">
        <v>374</v>
      </c>
      <c r="AT431" s="23" t="s">
        <v>339</v>
      </c>
      <c r="AU431" s="23" t="s">
        <v>80</v>
      </c>
      <c r="AY431" s="23" t="s">
        <v>212</v>
      </c>
      <c r="BE431" s="184">
        <f>IF(N431="základní",J431,0)</f>
        <v>503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23" t="s">
        <v>11</v>
      </c>
      <c r="BK431" s="184">
        <f>ROUND(I431*H431,0)</f>
        <v>503</v>
      </c>
      <c r="BL431" s="23" t="s">
        <v>286</v>
      </c>
      <c r="BM431" s="23" t="s">
        <v>783</v>
      </c>
    </row>
    <row r="432" spans="2:65" s="11" customFormat="1">
      <c r="B432" s="185"/>
      <c r="D432" s="186" t="s">
        <v>220</v>
      </c>
      <c r="E432" s="187" t="s">
        <v>5</v>
      </c>
      <c r="F432" s="188" t="s">
        <v>784</v>
      </c>
      <c r="H432" s="189">
        <v>6.9770000000000003</v>
      </c>
      <c r="I432" s="190"/>
      <c r="L432" s="185"/>
      <c r="M432" s="191"/>
      <c r="N432" s="192"/>
      <c r="O432" s="192"/>
      <c r="P432" s="192"/>
      <c r="Q432" s="192"/>
      <c r="R432" s="192"/>
      <c r="S432" s="192"/>
      <c r="T432" s="193"/>
      <c r="V432" s="310"/>
      <c r="AT432" s="187" t="s">
        <v>220</v>
      </c>
      <c r="AU432" s="187" t="s">
        <v>80</v>
      </c>
      <c r="AV432" s="11" t="s">
        <v>80</v>
      </c>
      <c r="AW432" s="11" t="s">
        <v>36</v>
      </c>
      <c r="AX432" s="11" t="s">
        <v>11</v>
      </c>
      <c r="AY432" s="187" t="s">
        <v>212</v>
      </c>
    </row>
    <row r="433" spans="2:65" s="1" customFormat="1" ht="25.5" customHeight="1">
      <c r="B433" s="172"/>
      <c r="C433" s="173" t="s">
        <v>785</v>
      </c>
      <c r="D433" s="173" t="s">
        <v>214</v>
      </c>
      <c r="E433" s="174" t="s">
        <v>786</v>
      </c>
      <c r="F433" s="175" t="s">
        <v>787</v>
      </c>
      <c r="G433" s="176" t="s">
        <v>289</v>
      </c>
      <c r="H433" s="177">
        <v>6.9</v>
      </c>
      <c r="I433" s="178">
        <v>160.52841599999999</v>
      </c>
      <c r="J433" s="179">
        <f>ROUND(I433*H433,0)</f>
        <v>1108</v>
      </c>
      <c r="K433" s="175" t="s">
        <v>218</v>
      </c>
      <c r="L433" s="38"/>
      <c r="M433" s="180" t="s">
        <v>5</v>
      </c>
      <c r="N433" s="181" t="s">
        <v>43</v>
      </c>
      <c r="O433" s="39"/>
      <c r="P433" s="182">
        <f>O433*H433</f>
        <v>0</v>
      </c>
      <c r="Q433" s="182">
        <v>6.0000000000000001E-3</v>
      </c>
      <c r="R433" s="182">
        <f>Q433*H433</f>
        <v>4.1400000000000006E-2</v>
      </c>
      <c r="S433" s="182">
        <v>0</v>
      </c>
      <c r="T433" s="183">
        <f>S433*H433</f>
        <v>0</v>
      </c>
      <c r="V433" s="310"/>
      <c r="AR433" s="23" t="s">
        <v>286</v>
      </c>
      <c r="AT433" s="23" t="s">
        <v>214</v>
      </c>
      <c r="AU433" s="23" t="s">
        <v>80</v>
      </c>
      <c r="AY433" s="23" t="s">
        <v>212</v>
      </c>
      <c r="BE433" s="184">
        <f>IF(N433="základní",J433,0)</f>
        <v>1108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23" t="s">
        <v>11</v>
      </c>
      <c r="BK433" s="184">
        <f>ROUND(I433*H433,0)</f>
        <v>1108</v>
      </c>
      <c r="BL433" s="23" t="s">
        <v>286</v>
      </c>
      <c r="BM433" s="23" t="s">
        <v>788</v>
      </c>
    </row>
    <row r="434" spans="2:65" s="11" customFormat="1">
      <c r="B434" s="185"/>
      <c r="D434" s="186" t="s">
        <v>220</v>
      </c>
      <c r="E434" s="187" t="s">
        <v>5</v>
      </c>
      <c r="F434" s="188" t="s">
        <v>789</v>
      </c>
      <c r="H434" s="189">
        <v>6.9</v>
      </c>
      <c r="I434" s="190"/>
      <c r="L434" s="185"/>
      <c r="M434" s="191"/>
      <c r="N434" s="192"/>
      <c r="O434" s="192"/>
      <c r="P434" s="192"/>
      <c r="Q434" s="192"/>
      <c r="R434" s="192"/>
      <c r="S434" s="192"/>
      <c r="T434" s="193"/>
      <c r="V434" s="310"/>
      <c r="AT434" s="187" t="s">
        <v>220</v>
      </c>
      <c r="AU434" s="187" t="s">
        <v>80</v>
      </c>
      <c r="AV434" s="11" t="s">
        <v>80</v>
      </c>
      <c r="AW434" s="11" t="s">
        <v>36</v>
      </c>
      <c r="AX434" s="11" t="s">
        <v>72</v>
      </c>
      <c r="AY434" s="187" t="s">
        <v>212</v>
      </c>
    </row>
    <row r="435" spans="2:65" s="12" customFormat="1">
      <c r="B435" s="194"/>
      <c r="D435" s="186" t="s">
        <v>220</v>
      </c>
      <c r="E435" s="195" t="s">
        <v>5</v>
      </c>
      <c r="F435" s="196" t="s">
        <v>222</v>
      </c>
      <c r="H435" s="197">
        <v>6.9</v>
      </c>
      <c r="I435" s="198"/>
      <c r="L435" s="194"/>
      <c r="M435" s="199"/>
      <c r="N435" s="200"/>
      <c r="O435" s="200"/>
      <c r="P435" s="200"/>
      <c r="Q435" s="200"/>
      <c r="R435" s="200"/>
      <c r="S435" s="200"/>
      <c r="T435" s="201"/>
      <c r="V435" s="310"/>
      <c r="AT435" s="195" t="s">
        <v>220</v>
      </c>
      <c r="AU435" s="195" t="s">
        <v>80</v>
      </c>
      <c r="AV435" s="12" t="s">
        <v>83</v>
      </c>
      <c r="AW435" s="12" t="s">
        <v>36</v>
      </c>
      <c r="AX435" s="12" t="s">
        <v>11</v>
      </c>
      <c r="AY435" s="195" t="s">
        <v>212</v>
      </c>
    </row>
    <row r="436" spans="2:65" s="1" customFormat="1" ht="16.5" customHeight="1">
      <c r="B436" s="172"/>
      <c r="C436" s="202" t="s">
        <v>790</v>
      </c>
      <c r="D436" s="202" t="s">
        <v>339</v>
      </c>
      <c r="E436" s="203" t="s">
        <v>791</v>
      </c>
      <c r="F436" s="204" t="s">
        <v>792</v>
      </c>
      <c r="G436" s="205" t="s">
        <v>289</v>
      </c>
      <c r="H436" s="206">
        <v>7.0380000000000003</v>
      </c>
      <c r="I436" s="207">
        <v>414.297888</v>
      </c>
      <c r="J436" s="208">
        <f>ROUND(I436*H436,0)</f>
        <v>2916</v>
      </c>
      <c r="K436" s="204" t="s">
        <v>218</v>
      </c>
      <c r="L436" s="209"/>
      <c r="M436" s="210" t="s">
        <v>5</v>
      </c>
      <c r="N436" s="211" t="s">
        <v>43</v>
      </c>
      <c r="O436" s="39"/>
      <c r="P436" s="182">
        <f>O436*H436</f>
        <v>0</v>
      </c>
      <c r="Q436" s="182">
        <v>1.35E-2</v>
      </c>
      <c r="R436" s="182">
        <f>Q436*H436</f>
        <v>9.5013E-2</v>
      </c>
      <c r="S436" s="182">
        <v>0</v>
      </c>
      <c r="T436" s="183">
        <f>S436*H436</f>
        <v>0</v>
      </c>
      <c r="V436" s="310"/>
      <c r="AR436" s="23" t="s">
        <v>374</v>
      </c>
      <c r="AT436" s="23" t="s">
        <v>339</v>
      </c>
      <c r="AU436" s="23" t="s">
        <v>80</v>
      </c>
      <c r="AY436" s="23" t="s">
        <v>212</v>
      </c>
      <c r="BE436" s="184">
        <f>IF(N436="základní",J436,0)</f>
        <v>2916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23" t="s">
        <v>11</v>
      </c>
      <c r="BK436" s="184">
        <f>ROUND(I436*H436,0)</f>
        <v>2916</v>
      </c>
      <c r="BL436" s="23" t="s">
        <v>286</v>
      </c>
      <c r="BM436" s="23" t="s">
        <v>793</v>
      </c>
    </row>
    <row r="437" spans="2:65" s="11" customFormat="1">
      <c r="B437" s="185"/>
      <c r="D437" s="186" t="s">
        <v>220</v>
      </c>
      <c r="E437" s="187" t="s">
        <v>5</v>
      </c>
      <c r="F437" s="188" t="s">
        <v>794</v>
      </c>
      <c r="H437" s="189">
        <v>7.0380000000000003</v>
      </c>
      <c r="I437" s="190"/>
      <c r="L437" s="185"/>
      <c r="M437" s="191"/>
      <c r="N437" s="192"/>
      <c r="O437" s="192"/>
      <c r="P437" s="192"/>
      <c r="Q437" s="192"/>
      <c r="R437" s="192"/>
      <c r="S437" s="192"/>
      <c r="T437" s="193"/>
      <c r="V437" s="310"/>
      <c r="AT437" s="187" t="s">
        <v>220</v>
      </c>
      <c r="AU437" s="187" t="s">
        <v>80</v>
      </c>
      <c r="AV437" s="11" t="s">
        <v>80</v>
      </c>
      <c r="AW437" s="11" t="s">
        <v>36</v>
      </c>
      <c r="AX437" s="11" t="s">
        <v>72</v>
      </c>
      <c r="AY437" s="187" t="s">
        <v>212</v>
      </c>
    </row>
    <row r="438" spans="2:65" s="12" customFormat="1">
      <c r="B438" s="194"/>
      <c r="D438" s="186" t="s">
        <v>220</v>
      </c>
      <c r="E438" s="195" t="s">
        <v>5</v>
      </c>
      <c r="F438" s="196" t="s">
        <v>222</v>
      </c>
      <c r="H438" s="197">
        <v>7.0380000000000003</v>
      </c>
      <c r="I438" s="198"/>
      <c r="L438" s="194"/>
      <c r="M438" s="199"/>
      <c r="N438" s="200"/>
      <c r="O438" s="200"/>
      <c r="P438" s="200"/>
      <c r="Q438" s="200"/>
      <c r="R438" s="200"/>
      <c r="S438" s="200"/>
      <c r="T438" s="201"/>
      <c r="V438" s="310"/>
      <c r="AT438" s="195" t="s">
        <v>220</v>
      </c>
      <c r="AU438" s="195" t="s">
        <v>80</v>
      </c>
      <c r="AV438" s="12" t="s">
        <v>83</v>
      </c>
      <c r="AW438" s="12" t="s">
        <v>36</v>
      </c>
      <c r="AX438" s="12" t="s">
        <v>11</v>
      </c>
      <c r="AY438" s="195" t="s">
        <v>212</v>
      </c>
    </row>
    <row r="439" spans="2:65" s="1" customFormat="1" ht="16.5" customHeight="1">
      <c r="B439" s="172"/>
      <c r="C439" s="173" t="s">
        <v>795</v>
      </c>
      <c r="D439" s="173" t="s">
        <v>214</v>
      </c>
      <c r="E439" s="174" t="s">
        <v>796</v>
      </c>
      <c r="F439" s="175" t="s">
        <v>797</v>
      </c>
      <c r="G439" s="176" t="s">
        <v>247</v>
      </c>
      <c r="H439" s="177">
        <v>0.19600000000000001</v>
      </c>
      <c r="I439" s="178">
        <v>1047.7603199999999</v>
      </c>
      <c r="J439" s="179">
        <f>ROUND(I439*H439,0)</f>
        <v>205</v>
      </c>
      <c r="K439" s="175" t="s">
        <v>218</v>
      </c>
      <c r="L439" s="38"/>
      <c r="M439" s="180" t="s">
        <v>5</v>
      </c>
      <c r="N439" s="181" t="s">
        <v>43</v>
      </c>
      <c r="O439" s="39"/>
      <c r="P439" s="182">
        <f>O439*H439</f>
        <v>0</v>
      </c>
      <c r="Q439" s="182">
        <v>0</v>
      </c>
      <c r="R439" s="182">
        <f>Q439*H439</f>
        <v>0</v>
      </c>
      <c r="S439" s="182">
        <v>0</v>
      </c>
      <c r="T439" s="183">
        <f>S439*H439</f>
        <v>0</v>
      </c>
      <c r="V439" s="310"/>
      <c r="AR439" s="23" t="s">
        <v>286</v>
      </c>
      <c r="AT439" s="23" t="s">
        <v>214</v>
      </c>
      <c r="AU439" s="23" t="s">
        <v>80</v>
      </c>
      <c r="AY439" s="23" t="s">
        <v>212</v>
      </c>
      <c r="BE439" s="184">
        <f>IF(N439="základní",J439,0)</f>
        <v>205</v>
      </c>
      <c r="BF439" s="184">
        <f>IF(N439="snížená",J439,0)</f>
        <v>0</v>
      </c>
      <c r="BG439" s="184">
        <f>IF(N439="zákl. přenesená",J439,0)</f>
        <v>0</v>
      </c>
      <c r="BH439" s="184">
        <f>IF(N439="sníž. přenesená",J439,0)</f>
        <v>0</v>
      </c>
      <c r="BI439" s="184">
        <f>IF(N439="nulová",J439,0)</f>
        <v>0</v>
      </c>
      <c r="BJ439" s="23" t="s">
        <v>11</v>
      </c>
      <c r="BK439" s="184">
        <f>ROUND(I439*H439,0)</f>
        <v>205</v>
      </c>
      <c r="BL439" s="23" t="s">
        <v>286</v>
      </c>
      <c r="BM439" s="23" t="s">
        <v>798</v>
      </c>
    </row>
    <row r="440" spans="2:65" s="10" customFormat="1" ht="29.85" customHeight="1">
      <c r="B440" s="159"/>
      <c r="D440" s="160" t="s">
        <v>71</v>
      </c>
      <c r="E440" s="170" t="s">
        <v>799</v>
      </c>
      <c r="F440" s="170" t="s">
        <v>800</v>
      </c>
      <c r="I440" s="162"/>
      <c r="J440" s="171">
        <f>BK440</f>
        <v>10980</v>
      </c>
      <c r="L440" s="159"/>
      <c r="M440" s="164"/>
      <c r="N440" s="165"/>
      <c r="O440" s="165"/>
      <c r="P440" s="166">
        <f>SUM(P441:P467)</f>
        <v>0</v>
      </c>
      <c r="Q440" s="165"/>
      <c r="R440" s="166">
        <f>SUM(R441:R467)</f>
        <v>0.14763465466</v>
      </c>
      <c r="S440" s="165"/>
      <c r="T440" s="167">
        <f>SUM(T441:T467)</f>
        <v>0</v>
      </c>
      <c r="V440" s="310"/>
      <c r="AR440" s="160" t="s">
        <v>80</v>
      </c>
      <c r="AT440" s="168" t="s">
        <v>71</v>
      </c>
      <c r="AU440" s="168" t="s">
        <v>11</v>
      </c>
      <c r="AY440" s="160" t="s">
        <v>212</v>
      </c>
      <c r="BK440" s="169">
        <f>SUM(BK441:BK467)</f>
        <v>10980</v>
      </c>
    </row>
    <row r="441" spans="2:65" s="1" customFormat="1" ht="25.5" customHeight="1">
      <c r="B441" s="172"/>
      <c r="C441" s="173" t="s">
        <v>801</v>
      </c>
      <c r="D441" s="173" t="s">
        <v>214</v>
      </c>
      <c r="E441" s="174" t="s">
        <v>802</v>
      </c>
      <c r="F441" s="175" t="s">
        <v>803</v>
      </c>
      <c r="G441" s="176" t="s">
        <v>217</v>
      </c>
      <c r="H441" s="177">
        <v>0.21199999999999999</v>
      </c>
      <c r="I441" s="178">
        <v>929.52681599999994</v>
      </c>
      <c r="J441" s="179">
        <f>ROUND(I441*H441,0)</f>
        <v>197</v>
      </c>
      <c r="K441" s="175" t="s">
        <v>218</v>
      </c>
      <c r="L441" s="38"/>
      <c r="M441" s="180" t="s">
        <v>5</v>
      </c>
      <c r="N441" s="181" t="s">
        <v>43</v>
      </c>
      <c r="O441" s="39"/>
      <c r="P441" s="182">
        <f>O441*H441</f>
        <v>0</v>
      </c>
      <c r="Q441" s="182">
        <v>1.89E-3</v>
      </c>
      <c r="R441" s="182">
        <f>Q441*H441</f>
        <v>4.0067999999999999E-4</v>
      </c>
      <c r="S441" s="182">
        <v>0</v>
      </c>
      <c r="T441" s="183">
        <f>S441*H441</f>
        <v>0</v>
      </c>
      <c r="V441" s="310"/>
      <c r="AR441" s="23" t="s">
        <v>286</v>
      </c>
      <c r="AT441" s="23" t="s">
        <v>214</v>
      </c>
      <c r="AU441" s="23" t="s">
        <v>80</v>
      </c>
      <c r="AY441" s="23" t="s">
        <v>212</v>
      </c>
      <c r="BE441" s="184">
        <f>IF(N441="základní",J441,0)</f>
        <v>197</v>
      </c>
      <c r="BF441" s="184">
        <f>IF(N441="snížená",J441,0)</f>
        <v>0</v>
      </c>
      <c r="BG441" s="184">
        <f>IF(N441="zákl. přenesená",J441,0)</f>
        <v>0</v>
      </c>
      <c r="BH441" s="184">
        <f>IF(N441="sníž. přenesená",J441,0)</f>
        <v>0</v>
      </c>
      <c r="BI441" s="184">
        <f>IF(N441="nulová",J441,0)</f>
        <v>0</v>
      </c>
      <c r="BJ441" s="23" t="s">
        <v>11</v>
      </c>
      <c r="BK441" s="184">
        <f>ROUND(I441*H441,0)</f>
        <v>197</v>
      </c>
      <c r="BL441" s="23" t="s">
        <v>286</v>
      </c>
      <c r="BM441" s="23" t="s">
        <v>804</v>
      </c>
    </row>
    <row r="442" spans="2:65" s="11" customFormat="1">
      <c r="B442" s="185"/>
      <c r="D442" s="186" t="s">
        <v>220</v>
      </c>
      <c r="E442" s="187" t="s">
        <v>5</v>
      </c>
      <c r="F442" s="188" t="s">
        <v>805</v>
      </c>
      <c r="H442" s="189">
        <v>6.3E-2</v>
      </c>
      <c r="I442" s="190"/>
      <c r="L442" s="185"/>
      <c r="M442" s="191"/>
      <c r="N442" s="192"/>
      <c r="O442" s="192"/>
      <c r="P442" s="192"/>
      <c r="Q442" s="192"/>
      <c r="R442" s="192"/>
      <c r="S442" s="192"/>
      <c r="T442" s="193"/>
      <c r="V442" s="310"/>
      <c r="AT442" s="187" t="s">
        <v>220</v>
      </c>
      <c r="AU442" s="187" t="s">
        <v>80</v>
      </c>
      <c r="AV442" s="11" t="s">
        <v>80</v>
      </c>
      <c r="AW442" s="11" t="s">
        <v>36</v>
      </c>
      <c r="AX442" s="11" t="s">
        <v>72</v>
      </c>
      <c r="AY442" s="187" t="s">
        <v>212</v>
      </c>
    </row>
    <row r="443" spans="2:65" s="11" customFormat="1">
      <c r="B443" s="185"/>
      <c r="D443" s="186" t="s">
        <v>220</v>
      </c>
      <c r="E443" s="187" t="s">
        <v>5</v>
      </c>
      <c r="F443" s="188" t="s">
        <v>806</v>
      </c>
      <c r="H443" s="189">
        <v>0.05</v>
      </c>
      <c r="I443" s="190"/>
      <c r="L443" s="185"/>
      <c r="M443" s="191"/>
      <c r="N443" s="192"/>
      <c r="O443" s="192"/>
      <c r="P443" s="192"/>
      <c r="Q443" s="192"/>
      <c r="R443" s="192"/>
      <c r="S443" s="192"/>
      <c r="T443" s="193"/>
      <c r="V443" s="310"/>
      <c r="AT443" s="187" t="s">
        <v>220</v>
      </c>
      <c r="AU443" s="187" t="s">
        <v>80</v>
      </c>
      <c r="AV443" s="11" t="s">
        <v>80</v>
      </c>
      <c r="AW443" s="11" t="s">
        <v>36</v>
      </c>
      <c r="AX443" s="11" t="s">
        <v>72</v>
      </c>
      <c r="AY443" s="187" t="s">
        <v>212</v>
      </c>
    </row>
    <row r="444" spans="2:65" s="11" customFormat="1">
      <c r="B444" s="185"/>
      <c r="D444" s="186" t="s">
        <v>220</v>
      </c>
      <c r="E444" s="187" t="s">
        <v>5</v>
      </c>
      <c r="F444" s="188" t="s">
        <v>807</v>
      </c>
      <c r="H444" s="189">
        <v>9.9000000000000005E-2</v>
      </c>
      <c r="I444" s="190"/>
      <c r="L444" s="185"/>
      <c r="M444" s="191"/>
      <c r="N444" s="192"/>
      <c r="O444" s="192"/>
      <c r="P444" s="192"/>
      <c r="Q444" s="192"/>
      <c r="R444" s="192"/>
      <c r="S444" s="192"/>
      <c r="T444" s="193"/>
      <c r="V444" s="310"/>
      <c r="AT444" s="187" t="s">
        <v>220</v>
      </c>
      <c r="AU444" s="187" t="s">
        <v>80</v>
      </c>
      <c r="AV444" s="11" t="s">
        <v>80</v>
      </c>
      <c r="AW444" s="11" t="s">
        <v>36</v>
      </c>
      <c r="AX444" s="11" t="s">
        <v>72</v>
      </c>
      <c r="AY444" s="187" t="s">
        <v>212</v>
      </c>
    </row>
    <row r="445" spans="2:65" s="12" customFormat="1">
      <c r="B445" s="194"/>
      <c r="D445" s="186" t="s">
        <v>220</v>
      </c>
      <c r="E445" s="195" t="s">
        <v>5</v>
      </c>
      <c r="F445" s="196" t="s">
        <v>222</v>
      </c>
      <c r="H445" s="197">
        <v>0.21199999999999999</v>
      </c>
      <c r="I445" s="198"/>
      <c r="L445" s="194"/>
      <c r="M445" s="199"/>
      <c r="N445" s="200"/>
      <c r="O445" s="200"/>
      <c r="P445" s="200"/>
      <c r="Q445" s="200"/>
      <c r="R445" s="200"/>
      <c r="S445" s="200"/>
      <c r="T445" s="201"/>
      <c r="V445" s="310"/>
      <c r="AT445" s="195" t="s">
        <v>220</v>
      </c>
      <c r="AU445" s="195" t="s">
        <v>80</v>
      </c>
      <c r="AV445" s="12" t="s">
        <v>83</v>
      </c>
      <c r="AW445" s="12" t="s">
        <v>36</v>
      </c>
      <c r="AX445" s="12" t="s">
        <v>11</v>
      </c>
      <c r="AY445" s="195" t="s">
        <v>212</v>
      </c>
    </row>
    <row r="446" spans="2:65" s="1" customFormat="1" ht="16.5" customHeight="1">
      <c r="B446" s="172"/>
      <c r="C446" s="173" t="s">
        <v>808</v>
      </c>
      <c r="D446" s="173" t="s">
        <v>214</v>
      </c>
      <c r="E446" s="174" t="s">
        <v>809</v>
      </c>
      <c r="F446" s="175" t="s">
        <v>810</v>
      </c>
      <c r="G446" s="176" t="s">
        <v>335</v>
      </c>
      <c r="H446" s="177">
        <v>4</v>
      </c>
      <c r="I446" s="178">
        <v>149.954688</v>
      </c>
      <c r="J446" s="179">
        <f>ROUND(I446*H446,0)</f>
        <v>600</v>
      </c>
      <c r="K446" s="175" t="s">
        <v>218</v>
      </c>
      <c r="L446" s="38"/>
      <c r="M446" s="180" t="s">
        <v>5</v>
      </c>
      <c r="N446" s="181" t="s">
        <v>43</v>
      </c>
      <c r="O446" s="39"/>
      <c r="P446" s="182">
        <f>O446*H446</f>
        <v>0</v>
      </c>
      <c r="Q446" s="182">
        <v>2.6700000000000001E-3</v>
      </c>
      <c r="R446" s="182">
        <f>Q446*H446</f>
        <v>1.068E-2</v>
      </c>
      <c r="S446" s="182">
        <v>0</v>
      </c>
      <c r="T446" s="183">
        <f>S446*H446</f>
        <v>0</v>
      </c>
      <c r="V446" s="310"/>
      <c r="AR446" s="23" t="s">
        <v>286</v>
      </c>
      <c r="AT446" s="23" t="s">
        <v>214</v>
      </c>
      <c r="AU446" s="23" t="s">
        <v>80</v>
      </c>
      <c r="AY446" s="23" t="s">
        <v>212</v>
      </c>
      <c r="BE446" s="184">
        <f>IF(N446="základní",J446,0)</f>
        <v>600</v>
      </c>
      <c r="BF446" s="184">
        <f>IF(N446="snížená",J446,0)</f>
        <v>0</v>
      </c>
      <c r="BG446" s="184">
        <f>IF(N446="zákl. přenesená",J446,0)</f>
        <v>0</v>
      </c>
      <c r="BH446" s="184">
        <f>IF(N446="sníž. přenesená",J446,0)</f>
        <v>0</v>
      </c>
      <c r="BI446" s="184">
        <f>IF(N446="nulová",J446,0)</f>
        <v>0</v>
      </c>
      <c r="BJ446" s="23" t="s">
        <v>11</v>
      </c>
      <c r="BK446" s="184">
        <f>ROUND(I446*H446,0)</f>
        <v>600</v>
      </c>
      <c r="BL446" s="23" t="s">
        <v>286</v>
      </c>
      <c r="BM446" s="23" t="s">
        <v>811</v>
      </c>
    </row>
    <row r="447" spans="2:65" s="11" customFormat="1">
      <c r="B447" s="185"/>
      <c r="D447" s="186" t="s">
        <v>220</v>
      </c>
      <c r="E447" s="187" t="s">
        <v>5</v>
      </c>
      <c r="F447" s="188" t="s">
        <v>812</v>
      </c>
      <c r="H447" s="189">
        <v>4</v>
      </c>
      <c r="I447" s="190"/>
      <c r="L447" s="185"/>
      <c r="M447" s="191"/>
      <c r="N447" s="192"/>
      <c r="O447" s="192"/>
      <c r="P447" s="192"/>
      <c r="Q447" s="192"/>
      <c r="R447" s="192"/>
      <c r="S447" s="192"/>
      <c r="T447" s="193"/>
      <c r="V447" s="310"/>
      <c r="AT447" s="187" t="s">
        <v>220</v>
      </c>
      <c r="AU447" s="187" t="s">
        <v>80</v>
      </c>
      <c r="AV447" s="11" t="s">
        <v>80</v>
      </c>
      <c r="AW447" s="11" t="s">
        <v>36</v>
      </c>
      <c r="AX447" s="11" t="s">
        <v>11</v>
      </c>
      <c r="AY447" s="187" t="s">
        <v>212</v>
      </c>
    </row>
    <row r="448" spans="2:65" s="1" customFormat="1" ht="16.5" customHeight="1">
      <c r="B448" s="172"/>
      <c r="C448" s="202" t="s">
        <v>813</v>
      </c>
      <c r="D448" s="202" t="s">
        <v>339</v>
      </c>
      <c r="E448" s="203" t="s">
        <v>814</v>
      </c>
      <c r="F448" s="204" t="s">
        <v>815</v>
      </c>
      <c r="G448" s="205" t="s">
        <v>335</v>
      </c>
      <c r="H448" s="206">
        <v>4</v>
      </c>
      <c r="I448" s="207">
        <v>1586.0591999999999</v>
      </c>
      <c r="J448" s="208">
        <f>ROUND(I448*H448,0)</f>
        <v>6344</v>
      </c>
      <c r="K448" s="204" t="s">
        <v>5</v>
      </c>
      <c r="L448" s="209"/>
      <c r="M448" s="210" t="s">
        <v>5</v>
      </c>
      <c r="N448" s="211" t="s">
        <v>43</v>
      </c>
      <c r="O448" s="39"/>
      <c r="P448" s="182">
        <f>O448*H448</f>
        <v>0</v>
      </c>
      <c r="Q448" s="182">
        <v>1E-3</v>
      </c>
      <c r="R448" s="182">
        <f>Q448*H448</f>
        <v>4.0000000000000001E-3</v>
      </c>
      <c r="S448" s="182">
        <v>0</v>
      </c>
      <c r="T448" s="183">
        <f>S448*H448</f>
        <v>0</v>
      </c>
      <c r="V448" s="310"/>
      <c r="AR448" s="23" t="s">
        <v>374</v>
      </c>
      <c r="AT448" s="23" t="s">
        <v>339</v>
      </c>
      <c r="AU448" s="23" t="s">
        <v>80</v>
      </c>
      <c r="AY448" s="23" t="s">
        <v>212</v>
      </c>
      <c r="BE448" s="184">
        <f>IF(N448="základní",J448,0)</f>
        <v>6344</v>
      </c>
      <c r="BF448" s="184">
        <f>IF(N448="snížená",J448,0)</f>
        <v>0</v>
      </c>
      <c r="BG448" s="184">
        <f>IF(N448="zákl. přenesená",J448,0)</f>
        <v>0</v>
      </c>
      <c r="BH448" s="184">
        <f>IF(N448="sníž. přenesená",J448,0)</f>
        <v>0</v>
      </c>
      <c r="BI448" s="184">
        <f>IF(N448="nulová",J448,0)</f>
        <v>0</v>
      </c>
      <c r="BJ448" s="23" t="s">
        <v>11</v>
      </c>
      <c r="BK448" s="184">
        <f>ROUND(I448*H448,0)</f>
        <v>6344</v>
      </c>
      <c r="BL448" s="23" t="s">
        <v>286</v>
      </c>
      <c r="BM448" s="23" t="s">
        <v>816</v>
      </c>
    </row>
    <row r="449" spans="2:65" s="11" customFormat="1">
      <c r="B449" s="185"/>
      <c r="D449" s="186" t="s">
        <v>220</v>
      </c>
      <c r="E449" s="187" t="s">
        <v>5</v>
      </c>
      <c r="F449" s="188" t="s">
        <v>812</v>
      </c>
      <c r="H449" s="189">
        <v>4</v>
      </c>
      <c r="I449" s="190"/>
      <c r="L449" s="185"/>
      <c r="M449" s="191"/>
      <c r="N449" s="192"/>
      <c r="O449" s="192"/>
      <c r="P449" s="192"/>
      <c r="Q449" s="192"/>
      <c r="R449" s="192"/>
      <c r="S449" s="192"/>
      <c r="T449" s="193"/>
      <c r="V449" s="310"/>
      <c r="AT449" s="187" t="s">
        <v>220</v>
      </c>
      <c r="AU449" s="187" t="s">
        <v>80</v>
      </c>
      <c r="AV449" s="11" t="s">
        <v>80</v>
      </c>
      <c r="AW449" s="11" t="s">
        <v>36</v>
      </c>
      <c r="AX449" s="11" t="s">
        <v>11</v>
      </c>
      <c r="AY449" s="187" t="s">
        <v>212</v>
      </c>
    </row>
    <row r="450" spans="2:65" s="1" customFormat="1" ht="25.5" customHeight="1">
      <c r="B450" s="172"/>
      <c r="C450" s="173" t="s">
        <v>817</v>
      </c>
      <c r="D450" s="173" t="s">
        <v>214</v>
      </c>
      <c r="E450" s="174" t="s">
        <v>818</v>
      </c>
      <c r="F450" s="175" t="s">
        <v>819</v>
      </c>
      <c r="G450" s="176" t="s">
        <v>268</v>
      </c>
      <c r="H450" s="177">
        <v>12.45</v>
      </c>
      <c r="I450" s="178">
        <v>139.38095999999999</v>
      </c>
      <c r="J450" s="179">
        <f>ROUND(I450*H450,0)</f>
        <v>1735</v>
      </c>
      <c r="K450" s="175" t="s">
        <v>218</v>
      </c>
      <c r="L450" s="38"/>
      <c r="M450" s="180" t="s">
        <v>5</v>
      </c>
      <c r="N450" s="181" t="s">
        <v>43</v>
      </c>
      <c r="O450" s="39"/>
      <c r="P450" s="182">
        <f>O450*H450</f>
        <v>0</v>
      </c>
      <c r="Q450" s="182">
        <v>0</v>
      </c>
      <c r="R450" s="182">
        <f>Q450*H450</f>
        <v>0</v>
      </c>
      <c r="S450" s="182">
        <v>0</v>
      </c>
      <c r="T450" s="183">
        <f>S450*H450</f>
        <v>0</v>
      </c>
      <c r="V450" s="310"/>
      <c r="AR450" s="23" t="s">
        <v>286</v>
      </c>
      <c r="AT450" s="23" t="s">
        <v>214</v>
      </c>
      <c r="AU450" s="23" t="s">
        <v>80</v>
      </c>
      <c r="AY450" s="23" t="s">
        <v>212</v>
      </c>
      <c r="BE450" s="184">
        <f>IF(N450="základní",J450,0)</f>
        <v>1735</v>
      </c>
      <c r="BF450" s="184">
        <f>IF(N450="snížená",J450,0)</f>
        <v>0</v>
      </c>
      <c r="BG450" s="184">
        <f>IF(N450="zákl. přenesená",J450,0)</f>
        <v>0</v>
      </c>
      <c r="BH450" s="184">
        <f>IF(N450="sníž. přenesená",J450,0)</f>
        <v>0</v>
      </c>
      <c r="BI450" s="184">
        <f>IF(N450="nulová",J450,0)</f>
        <v>0</v>
      </c>
      <c r="BJ450" s="23" t="s">
        <v>11</v>
      </c>
      <c r="BK450" s="184">
        <f>ROUND(I450*H450,0)</f>
        <v>1735</v>
      </c>
      <c r="BL450" s="23" t="s">
        <v>286</v>
      </c>
      <c r="BM450" s="23" t="s">
        <v>820</v>
      </c>
    </row>
    <row r="451" spans="2:65" s="11" customFormat="1">
      <c r="B451" s="185"/>
      <c r="D451" s="186" t="s">
        <v>220</v>
      </c>
      <c r="E451" s="187" t="s">
        <v>141</v>
      </c>
      <c r="F451" s="188" t="s">
        <v>821</v>
      </c>
      <c r="H451" s="189">
        <v>7.5</v>
      </c>
      <c r="I451" s="190"/>
      <c r="L451" s="185"/>
      <c r="M451" s="191"/>
      <c r="N451" s="192"/>
      <c r="O451" s="192"/>
      <c r="P451" s="192"/>
      <c r="Q451" s="192"/>
      <c r="R451" s="192"/>
      <c r="S451" s="192"/>
      <c r="T451" s="193"/>
      <c r="V451" s="310"/>
      <c r="AT451" s="187" t="s">
        <v>220</v>
      </c>
      <c r="AU451" s="187" t="s">
        <v>80</v>
      </c>
      <c r="AV451" s="11" t="s">
        <v>80</v>
      </c>
      <c r="AW451" s="11" t="s">
        <v>36</v>
      </c>
      <c r="AX451" s="11" t="s">
        <v>72</v>
      </c>
      <c r="AY451" s="187" t="s">
        <v>212</v>
      </c>
    </row>
    <row r="452" spans="2:65" s="11" customFormat="1">
      <c r="B452" s="185"/>
      <c r="D452" s="186" t="s">
        <v>220</v>
      </c>
      <c r="E452" s="187" t="s">
        <v>144</v>
      </c>
      <c r="F452" s="188" t="s">
        <v>822</v>
      </c>
      <c r="H452" s="189">
        <v>4.95</v>
      </c>
      <c r="I452" s="190"/>
      <c r="L452" s="185"/>
      <c r="M452" s="191"/>
      <c r="N452" s="192"/>
      <c r="O452" s="192"/>
      <c r="P452" s="192"/>
      <c r="Q452" s="192"/>
      <c r="R452" s="192"/>
      <c r="S452" s="192"/>
      <c r="T452" s="193"/>
      <c r="V452" s="310"/>
      <c r="AT452" s="187" t="s">
        <v>220</v>
      </c>
      <c r="AU452" s="187" t="s">
        <v>80</v>
      </c>
      <c r="AV452" s="11" t="s">
        <v>80</v>
      </c>
      <c r="AW452" s="11" t="s">
        <v>36</v>
      </c>
      <c r="AX452" s="11" t="s">
        <v>72</v>
      </c>
      <c r="AY452" s="187" t="s">
        <v>212</v>
      </c>
    </row>
    <row r="453" spans="2:65" s="12" customFormat="1">
      <c r="B453" s="194"/>
      <c r="D453" s="186" t="s">
        <v>220</v>
      </c>
      <c r="E453" s="195" t="s">
        <v>5</v>
      </c>
      <c r="F453" s="196" t="s">
        <v>222</v>
      </c>
      <c r="H453" s="197">
        <v>12.45</v>
      </c>
      <c r="I453" s="198"/>
      <c r="L453" s="194"/>
      <c r="M453" s="199"/>
      <c r="N453" s="200"/>
      <c r="O453" s="200"/>
      <c r="P453" s="200"/>
      <c r="Q453" s="200"/>
      <c r="R453" s="200"/>
      <c r="S453" s="200"/>
      <c r="T453" s="201"/>
      <c r="V453" s="310"/>
      <c r="AT453" s="195" t="s">
        <v>220</v>
      </c>
      <c r="AU453" s="195" t="s">
        <v>80</v>
      </c>
      <c r="AV453" s="12" t="s">
        <v>83</v>
      </c>
      <c r="AW453" s="12" t="s">
        <v>36</v>
      </c>
      <c r="AX453" s="12" t="s">
        <v>11</v>
      </c>
      <c r="AY453" s="195" t="s">
        <v>212</v>
      </c>
    </row>
    <row r="454" spans="2:65" s="1" customFormat="1" ht="25.5" customHeight="1">
      <c r="B454" s="172"/>
      <c r="C454" s="173" t="s">
        <v>823</v>
      </c>
      <c r="D454" s="173" t="s">
        <v>214</v>
      </c>
      <c r="E454" s="174" t="s">
        <v>824</v>
      </c>
      <c r="F454" s="175" t="s">
        <v>825</v>
      </c>
      <c r="G454" s="176" t="s">
        <v>289</v>
      </c>
      <c r="H454" s="177">
        <v>4.125</v>
      </c>
      <c r="I454" s="178">
        <v>99.008544000000001</v>
      </c>
      <c r="J454" s="179">
        <f>ROUND(I454*H454,0)</f>
        <v>408</v>
      </c>
      <c r="K454" s="175" t="s">
        <v>218</v>
      </c>
      <c r="L454" s="38"/>
      <c r="M454" s="180" t="s">
        <v>5</v>
      </c>
      <c r="N454" s="181" t="s">
        <v>43</v>
      </c>
      <c r="O454" s="39"/>
      <c r="P454" s="182">
        <f>O454*H454</f>
        <v>0</v>
      </c>
      <c r="Q454" s="182">
        <v>0</v>
      </c>
      <c r="R454" s="182">
        <f>Q454*H454</f>
        <v>0</v>
      </c>
      <c r="S454" s="182">
        <v>0</v>
      </c>
      <c r="T454" s="183">
        <f>S454*H454</f>
        <v>0</v>
      </c>
      <c r="V454" s="310"/>
      <c r="AR454" s="23" t="s">
        <v>286</v>
      </c>
      <c r="AT454" s="23" t="s">
        <v>214</v>
      </c>
      <c r="AU454" s="23" t="s">
        <v>80</v>
      </c>
      <c r="AY454" s="23" t="s">
        <v>212</v>
      </c>
      <c r="BE454" s="184">
        <f>IF(N454="základní",J454,0)</f>
        <v>408</v>
      </c>
      <c r="BF454" s="184">
        <f>IF(N454="snížená",J454,0)</f>
        <v>0</v>
      </c>
      <c r="BG454" s="184">
        <f>IF(N454="zákl. přenesená",J454,0)</f>
        <v>0</v>
      </c>
      <c r="BH454" s="184">
        <f>IF(N454="sníž. přenesená",J454,0)</f>
        <v>0</v>
      </c>
      <c r="BI454" s="184">
        <f>IF(N454="nulová",J454,0)</f>
        <v>0</v>
      </c>
      <c r="BJ454" s="23" t="s">
        <v>11</v>
      </c>
      <c r="BK454" s="184">
        <f>ROUND(I454*H454,0)</f>
        <v>408</v>
      </c>
      <c r="BL454" s="23" t="s">
        <v>286</v>
      </c>
      <c r="BM454" s="23" t="s">
        <v>826</v>
      </c>
    </row>
    <row r="455" spans="2:65" s="11" customFormat="1">
      <c r="B455" s="185"/>
      <c r="D455" s="186" t="s">
        <v>220</v>
      </c>
      <c r="E455" s="187" t="s">
        <v>147</v>
      </c>
      <c r="F455" s="188" t="s">
        <v>827</v>
      </c>
      <c r="H455" s="189">
        <v>4.125</v>
      </c>
      <c r="I455" s="190"/>
      <c r="L455" s="185"/>
      <c r="M455" s="191"/>
      <c r="N455" s="192"/>
      <c r="O455" s="192"/>
      <c r="P455" s="192"/>
      <c r="Q455" s="192"/>
      <c r="R455" s="192"/>
      <c r="S455" s="192"/>
      <c r="T455" s="193"/>
      <c r="V455" s="310"/>
      <c r="AT455" s="187" t="s">
        <v>220</v>
      </c>
      <c r="AU455" s="187" t="s">
        <v>80</v>
      </c>
      <c r="AV455" s="11" t="s">
        <v>80</v>
      </c>
      <c r="AW455" s="11" t="s">
        <v>36</v>
      </c>
      <c r="AX455" s="11" t="s">
        <v>11</v>
      </c>
      <c r="AY455" s="187" t="s">
        <v>212</v>
      </c>
    </row>
    <row r="456" spans="2:65" s="1" customFormat="1" ht="16.5" customHeight="1">
      <c r="B456" s="172"/>
      <c r="C456" s="173" t="s">
        <v>828</v>
      </c>
      <c r="D456" s="173" t="s">
        <v>214</v>
      </c>
      <c r="E456" s="174" t="s">
        <v>829</v>
      </c>
      <c r="F456" s="175" t="s">
        <v>830</v>
      </c>
      <c r="G456" s="176" t="s">
        <v>217</v>
      </c>
      <c r="H456" s="177">
        <v>0.21199999999999999</v>
      </c>
      <c r="I456" s="178">
        <v>1047.7603199999999</v>
      </c>
      <c r="J456" s="179">
        <f>ROUND(I456*H456,0)</f>
        <v>222</v>
      </c>
      <c r="K456" s="175" t="s">
        <v>218</v>
      </c>
      <c r="L456" s="38"/>
      <c r="M456" s="180" t="s">
        <v>5</v>
      </c>
      <c r="N456" s="181" t="s">
        <v>43</v>
      </c>
      <c r="O456" s="39"/>
      <c r="P456" s="182">
        <f>O456*H456</f>
        <v>0</v>
      </c>
      <c r="Q456" s="182">
        <v>2.3367804999999998E-2</v>
      </c>
      <c r="R456" s="182">
        <f>Q456*H456</f>
        <v>4.9539746599999998E-3</v>
      </c>
      <c r="S456" s="182">
        <v>0</v>
      </c>
      <c r="T456" s="183">
        <f>S456*H456</f>
        <v>0</v>
      </c>
      <c r="V456" s="310"/>
      <c r="AR456" s="23" t="s">
        <v>286</v>
      </c>
      <c r="AT456" s="23" t="s">
        <v>214</v>
      </c>
      <c r="AU456" s="23" t="s">
        <v>80</v>
      </c>
      <c r="AY456" s="23" t="s">
        <v>212</v>
      </c>
      <c r="BE456" s="184">
        <f>IF(N456="základní",J456,0)</f>
        <v>222</v>
      </c>
      <c r="BF456" s="184">
        <f>IF(N456="snížená",J456,0)</f>
        <v>0</v>
      </c>
      <c r="BG456" s="184">
        <f>IF(N456="zákl. přenesená",J456,0)</f>
        <v>0</v>
      </c>
      <c r="BH456" s="184">
        <f>IF(N456="sníž. přenesená",J456,0)</f>
        <v>0</v>
      </c>
      <c r="BI456" s="184">
        <f>IF(N456="nulová",J456,0)</f>
        <v>0</v>
      </c>
      <c r="BJ456" s="23" t="s">
        <v>11</v>
      </c>
      <c r="BK456" s="184">
        <f>ROUND(I456*H456,0)</f>
        <v>222</v>
      </c>
      <c r="BL456" s="23" t="s">
        <v>286</v>
      </c>
      <c r="BM456" s="23" t="s">
        <v>831</v>
      </c>
    </row>
    <row r="457" spans="2:65" s="11" customFormat="1">
      <c r="B457" s="185"/>
      <c r="D457" s="186" t="s">
        <v>220</v>
      </c>
      <c r="E457" s="187" t="s">
        <v>5</v>
      </c>
      <c r="F457" s="188" t="s">
        <v>805</v>
      </c>
      <c r="H457" s="189">
        <v>6.3E-2</v>
      </c>
      <c r="I457" s="190"/>
      <c r="L457" s="185"/>
      <c r="M457" s="191"/>
      <c r="N457" s="192"/>
      <c r="O457" s="192"/>
      <c r="P457" s="192"/>
      <c r="Q457" s="192"/>
      <c r="R457" s="192"/>
      <c r="S457" s="192"/>
      <c r="T457" s="193"/>
      <c r="V457" s="310"/>
      <c r="AT457" s="187" t="s">
        <v>220</v>
      </c>
      <c r="AU457" s="187" t="s">
        <v>80</v>
      </c>
      <c r="AV457" s="11" t="s">
        <v>80</v>
      </c>
      <c r="AW457" s="11" t="s">
        <v>36</v>
      </c>
      <c r="AX457" s="11" t="s">
        <v>72</v>
      </c>
      <c r="AY457" s="187" t="s">
        <v>212</v>
      </c>
    </row>
    <row r="458" spans="2:65" s="11" customFormat="1">
      <c r="B458" s="185"/>
      <c r="D458" s="186" t="s">
        <v>220</v>
      </c>
      <c r="E458" s="187" t="s">
        <v>5</v>
      </c>
      <c r="F458" s="188" t="s">
        <v>806</v>
      </c>
      <c r="H458" s="189">
        <v>0.05</v>
      </c>
      <c r="I458" s="190"/>
      <c r="L458" s="185"/>
      <c r="M458" s="191"/>
      <c r="N458" s="192"/>
      <c r="O458" s="192"/>
      <c r="P458" s="192"/>
      <c r="Q458" s="192"/>
      <c r="R458" s="192"/>
      <c r="S458" s="192"/>
      <c r="T458" s="193"/>
      <c r="V458" s="310"/>
      <c r="AT458" s="187" t="s">
        <v>220</v>
      </c>
      <c r="AU458" s="187" t="s">
        <v>80</v>
      </c>
      <c r="AV458" s="11" t="s">
        <v>80</v>
      </c>
      <c r="AW458" s="11" t="s">
        <v>36</v>
      </c>
      <c r="AX458" s="11" t="s">
        <v>72</v>
      </c>
      <c r="AY458" s="187" t="s">
        <v>212</v>
      </c>
    </row>
    <row r="459" spans="2:65" s="11" customFormat="1">
      <c r="B459" s="185"/>
      <c r="D459" s="186" t="s">
        <v>220</v>
      </c>
      <c r="E459" s="187" t="s">
        <v>5</v>
      </c>
      <c r="F459" s="188" t="s">
        <v>807</v>
      </c>
      <c r="H459" s="189">
        <v>9.9000000000000005E-2</v>
      </c>
      <c r="I459" s="190"/>
      <c r="L459" s="185"/>
      <c r="M459" s="191"/>
      <c r="N459" s="192"/>
      <c r="O459" s="192"/>
      <c r="P459" s="192"/>
      <c r="Q459" s="192"/>
      <c r="R459" s="192"/>
      <c r="S459" s="192"/>
      <c r="T459" s="193"/>
      <c r="V459" s="310"/>
      <c r="AT459" s="187" t="s">
        <v>220</v>
      </c>
      <c r="AU459" s="187" t="s">
        <v>80</v>
      </c>
      <c r="AV459" s="11" t="s">
        <v>80</v>
      </c>
      <c r="AW459" s="11" t="s">
        <v>36</v>
      </c>
      <c r="AX459" s="11" t="s">
        <v>72</v>
      </c>
      <c r="AY459" s="187" t="s">
        <v>212</v>
      </c>
    </row>
    <row r="460" spans="2:65" s="12" customFormat="1">
      <c r="B460" s="194"/>
      <c r="D460" s="186" t="s">
        <v>220</v>
      </c>
      <c r="E460" s="195" t="s">
        <v>5</v>
      </c>
      <c r="F460" s="196" t="s">
        <v>222</v>
      </c>
      <c r="H460" s="197">
        <v>0.21199999999999999</v>
      </c>
      <c r="I460" s="198"/>
      <c r="L460" s="194"/>
      <c r="M460" s="199"/>
      <c r="N460" s="200"/>
      <c r="O460" s="200"/>
      <c r="P460" s="200"/>
      <c r="Q460" s="200"/>
      <c r="R460" s="200"/>
      <c r="S460" s="200"/>
      <c r="T460" s="201"/>
      <c r="V460" s="310"/>
      <c r="AT460" s="195" t="s">
        <v>220</v>
      </c>
      <c r="AU460" s="195" t="s">
        <v>80</v>
      </c>
      <c r="AV460" s="12" t="s">
        <v>83</v>
      </c>
      <c r="AW460" s="12" t="s">
        <v>36</v>
      </c>
      <c r="AX460" s="12" t="s">
        <v>11</v>
      </c>
      <c r="AY460" s="195" t="s">
        <v>212</v>
      </c>
    </row>
    <row r="461" spans="2:65" s="1" customFormat="1" ht="16.5" customHeight="1">
      <c r="B461" s="172"/>
      <c r="C461" s="202" t="s">
        <v>832</v>
      </c>
      <c r="D461" s="202" t="s">
        <v>339</v>
      </c>
      <c r="E461" s="203" t="s">
        <v>833</v>
      </c>
      <c r="F461" s="204" t="s">
        <v>834</v>
      </c>
      <c r="G461" s="205" t="s">
        <v>217</v>
      </c>
      <c r="H461" s="206">
        <v>0.123</v>
      </c>
      <c r="I461" s="207">
        <v>6151.9871999999996</v>
      </c>
      <c r="J461" s="208">
        <f>ROUND(I461*H461,0)</f>
        <v>757</v>
      </c>
      <c r="K461" s="204" t="s">
        <v>218</v>
      </c>
      <c r="L461" s="209"/>
      <c r="M461" s="210" t="s">
        <v>5</v>
      </c>
      <c r="N461" s="211" t="s">
        <v>43</v>
      </c>
      <c r="O461" s="39"/>
      <c r="P461" s="182">
        <f>O461*H461</f>
        <v>0</v>
      </c>
      <c r="Q461" s="182">
        <v>0.55000000000000004</v>
      </c>
      <c r="R461" s="182">
        <f>Q461*H461</f>
        <v>6.7650000000000002E-2</v>
      </c>
      <c r="S461" s="182">
        <v>0</v>
      </c>
      <c r="T461" s="183">
        <f>S461*H461</f>
        <v>0</v>
      </c>
      <c r="V461" s="310"/>
      <c r="AR461" s="23" t="s">
        <v>374</v>
      </c>
      <c r="AT461" s="23" t="s">
        <v>339</v>
      </c>
      <c r="AU461" s="23" t="s">
        <v>80</v>
      </c>
      <c r="AY461" s="23" t="s">
        <v>212</v>
      </c>
      <c r="BE461" s="184">
        <f>IF(N461="základní",J461,0)</f>
        <v>757</v>
      </c>
      <c r="BF461" s="184">
        <f>IF(N461="snížená",J461,0)</f>
        <v>0</v>
      </c>
      <c r="BG461" s="184">
        <f>IF(N461="zákl. přenesená",J461,0)</f>
        <v>0</v>
      </c>
      <c r="BH461" s="184">
        <f>IF(N461="sníž. přenesená",J461,0)</f>
        <v>0</v>
      </c>
      <c r="BI461" s="184">
        <f>IF(N461="nulová",J461,0)</f>
        <v>0</v>
      </c>
      <c r="BJ461" s="23" t="s">
        <v>11</v>
      </c>
      <c r="BK461" s="184">
        <f>ROUND(I461*H461,0)</f>
        <v>757</v>
      </c>
      <c r="BL461" s="23" t="s">
        <v>286</v>
      </c>
      <c r="BM461" s="23" t="s">
        <v>835</v>
      </c>
    </row>
    <row r="462" spans="2:65" s="11" customFormat="1">
      <c r="B462" s="185"/>
      <c r="D462" s="186" t="s">
        <v>220</v>
      </c>
      <c r="E462" s="187" t="s">
        <v>5</v>
      </c>
      <c r="F462" s="188" t="s">
        <v>836</v>
      </c>
      <c r="H462" s="189">
        <v>6.9000000000000006E-2</v>
      </c>
      <c r="I462" s="190"/>
      <c r="L462" s="185"/>
      <c r="M462" s="191"/>
      <c r="N462" s="192"/>
      <c r="O462" s="192"/>
      <c r="P462" s="192"/>
      <c r="Q462" s="192"/>
      <c r="R462" s="192"/>
      <c r="S462" s="192"/>
      <c r="T462" s="193"/>
      <c r="V462" s="310"/>
      <c r="AT462" s="187" t="s">
        <v>220</v>
      </c>
      <c r="AU462" s="187" t="s">
        <v>80</v>
      </c>
      <c r="AV462" s="11" t="s">
        <v>80</v>
      </c>
      <c r="AW462" s="11" t="s">
        <v>36</v>
      </c>
      <c r="AX462" s="11" t="s">
        <v>72</v>
      </c>
      <c r="AY462" s="187" t="s">
        <v>212</v>
      </c>
    </row>
    <row r="463" spans="2:65" s="11" customFormat="1">
      <c r="B463" s="185"/>
      <c r="D463" s="186" t="s">
        <v>220</v>
      </c>
      <c r="E463" s="187" t="s">
        <v>5</v>
      </c>
      <c r="F463" s="188" t="s">
        <v>837</v>
      </c>
      <c r="H463" s="189">
        <v>5.3999999999999999E-2</v>
      </c>
      <c r="I463" s="190"/>
      <c r="L463" s="185"/>
      <c r="M463" s="191"/>
      <c r="N463" s="192"/>
      <c r="O463" s="192"/>
      <c r="P463" s="192"/>
      <c r="Q463" s="192"/>
      <c r="R463" s="192"/>
      <c r="S463" s="192"/>
      <c r="T463" s="193"/>
      <c r="V463" s="310"/>
      <c r="AT463" s="187" t="s">
        <v>220</v>
      </c>
      <c r="AU463" s="187" t="s">
        <v>80</v>
      </c>
      <c r="AV463" s="11" t="s">
        <v>80</v>
      </c>
      <c r="AW463" s="11" t="s">
        <v>36</v>
      </c>
      <c r="AX463" s="11" t="s">
        <v>72</v>
      </c>
      <c r="AY463" s="187" t="s">
        <v>212</v>
      </c>
    </row>
    <row r="464" spans="2:65" s="12" customFormat="1">
      <c r="B464" s="194"/>
      <c r="D464" s="186" t="s">
        <v>220</v>
      </c>
      <c r="E464" s="195" t="s">
        <v>5</v>
      </c>
      <c r="F464" s="196" t="s">
        <v>222</v>
      </c>
      <c r="H464" s="197">
        <v>0.123</v>
      </c>
      <c r="I464" s="198"/>
      <c r="L464" s="194"/>
      <c r="M464" s="199"/>
      <c r="N464" s="200"/>
      <c r="O464" s="200"/>
      <c r="P464" s="200"/>
      <c r="Q464" s="200"/>
      <c r="R464" s="200"/>
      <c r="S464" s="200"/>
      <c r="T464" s="201"/>
      <c r="V464" s="310"/>
      <c r="AT464" s="195" t="s">
        <v>220</v>
      </c>
      <c r="AU464" s="195" t="s">
        <v>80</v>
      </c>
      <c r="AV464" s="12" t="s">
        <v>83</v>
      </c>
      <c r="AW464" s="12" t="s">
        <v>36</v>
      </c>
      <c r="AX464" s="12" t="s">
        <v>11</v>
      </c>
      <c r="AY464" s="195" t="s">
        <v>212</v>
      </c>
    </row>
    <row r="465" spans="2:65" s="1" customFormat="1" ht="25.5" customHeight="1">
      <c r="B465" s="172"/>
      <c r="C465" s="202" t="s">
        <v>838</v>
      </c>
      <c r="D465" s="202" t="s">
        <v>339</v>
      </c>
      <c r="E465" s="203" t="s">
        <v>839</v>
      </c>
      <c r="F465" s="204" t="s">
        <v>840</v>
      </c>
      <c r="G465" s="205" t="s">
        <v>217</v>
      </c>
      <c r="H465" s="206">
        <v>0.109</v>
      </c>
      <c r="I465" s="207">
        <v>4517.8655999999992</v>
      </c>
      <c r="J465" s="208">
        <f>ROUND(I465*H465,0)</f>
        <v>492</v>
      </c>
      <c r="K465" s="204" t="s">
        <v>218</v>
      </c>
      <c r="L465" s="209"/>
      <c r="M465" s="210" t="s">
        <v>5</v>
      </c>
      <c r="N465" s="211" t="s">
        <v>43</v>
      </c>
      <c r="O465" s="39"/>
      <c r="P465" s="182">
        <f>O465*H465</f>
        <v>0</v>
      </c>
      <c r="Q465" s="182">
        <v>0.55000000000000004</v>
      </c>
      <c r="R465" s="182">
        <f>Q465*H465</f>
        <v>5.9950000000000003E-2</v>
      </c>
      <c r="S465" s="182">
        <v>0</v>
      </c>
      <c r="T465" s="183">
        <f>S465*H465</f>
        <v>0</v>
      </c>
      <c r="V465" s="310"/>
      <c r="AR465" s="23" t="s">
        <v>374</v>
      </c>
      <c r="AT465" s="23" t="s">
        <v>339</v>
      </c>
      <c r="AU465" s="23" t="s">
        <v>80</v>
      </c>
      <c r="AY465" s="23" t="s">
        <v>212</v>
      </c>
      <c r="BE465" s="184">
        <f>IF(N465="základní",J465,0)</f>
        <v>492</v>
      </c>
      <c r="BF465" s="184">
        <f>IF(N465="snížená",J465,0)</f>
        <v>0</v>
      </c>
      <c r="BG465" s="184">
        <f>IF(N465="zákl. přenesená",J465,0)</f>
        <v>0</v>
      </c>
      <c r="BH465" s="184">
        <f>IF(N465="sníž. přenesená",J465,0)</f>
        <v>0</v>
      </c>
      <c r="BI465" s="184">
        <f>IF(N465="nulová",J465,0)</f>
        <v>0</v>
      </c>
      <c r="BJ465" s="23" t="s">
        <v>11</v>
      </c>
      <c r="BK465" s="184">
        <f>ROUND(I465*H465,0)</f>
        <v>492</v>
      </c>
      <c r="BL465" s="23" t="s">
        <v>286</v>
      </c>
      <c r="BM465" s="23" t="s">
        <v>841</v>
      </c>
    </row>
    <row r="466" spans="2:65" s="11" customFormat="1">
      <c r="B466" s="185"/>
      <c r="D466" s="186" t="s">
        <v>220</v>
      </c>
      <c r="E466" s="187" t="s">
        <v>5</v>
      </c>
      <c r="F466" s="188" t="s">
        <v>842</v>
      </c>
      <c r="H466" s="189">
        <v>0.109</v>
      </c>
      <c r="I466" s="190"/>
      <c r="L466" s="185"/>
      <c r="M466" s="191"/>
      <c r="N466" s="192"/>
      <c r="O466" s="192"/>
      <c r="P466" s="192"/>
      <c r="Q466" s="192"/>
      <c r="R466" s="192"/>
      <c r="S466" s="192"/>
      <c r="T466" s="193"/>
      <c r="V466" s="310"/>
      <c r="AT466" s="187" t="s">
        <v>220</v>
      </c>
      <c r="AU466" s="187" t="s">
        <v>80</v>
      </c>
      <c r="AV466" s="11" t="s">
        <v>80</v>
      </c>
      <c r="AW466" s="11" t="s">
        <v>36</v>
      </c>
      <c r="AX466" s="11" t="s">
        <v>11</v>
      </c>
      <c r="AY466" s="187" t="s">
        <v>212</v>
      </c>
    </row>
    <row r="467" spans="2:65" s="1" customFormat="1" ht="16.5" customHeight="1">
      <c r="B467" s="172"/>
      <c r="C467" s="173" t="s">
        <v>843</v>
      </c>
      <c r="D467" s="173" t="s">
        <v>214</v>
      </c>
      <c r="E467" s="174" t="s">
        <v>844</v>
      </c>
      <c r="F467" s="175" t="s">
        <v>845</v>
      </c>
      <c r="G467" s="176" t="s">
        <v>247</v>
      </c>
      <c r="H467" s="177">
        <v>0.14799999999999999</v>
      </c>
      <c r="I467" s="178">
        <v>1518.7718399999999</v>
      </c>
      <c r="J467" s="179">
        <f>ROUND(I467*H467,0)</f>
        <v>225</v>
      </c>
      <c r="K467" s="175" t="s">
        <v>218</v>
      </c>
      <c r="L467" s="38"/>
      <c r="M467" s="180" t="s">
        <v>5</v>
      </c>
      <c r="N467" s="181" t="s">
        <v>43</v>
      </c>
      <c r="O467" s="39"/>
      <c r="P467" s="182">
        <f>O467*H467</f>
        <v>0</v>
      </c>
      <c r="Q467" s="182">
        <v>0</v>
      </c>
      <c r="R467" s="182">
        <f>Q467*H467</f>
        <v>0</v>
      </c>
      <c r="S467" s="182">
        <v>0</v>
      </c>
      <c r="T467" s="183">
        <f>S467*H467</f>
        <v>0</v>
      </c>
      <c r="V467" s="310"/>
      <c r="AR467" s="23" t="s">
        <v>286</v>
      </c>
      <c r="AT467" s="23" t="s">
        <v>214</v>
      </c>
      <c r="AU467" s="23" t="s">
        <v>80</v>
      </c>
      <c r="AY467" s="23" t="s">
        <v>212</v>
      </c>
      <c r="BE467" s="184">
        <f>IF(N467="základní",J467,0)</f>
        <v>225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23" t="s">
        <v>11</v>
      </c>
      <c r="BK467" s="184">
        <f>ROUND(I467*H467,0)</f>
        <v>225</v>
      </c>
      <c r="BL467" s="23" t="s">
        <v>286</v>
      </c>
      <c r="BM467" s="23" t="s">
        <v>846</v>
      </c>
    </row>
    <row r="468" spans="2:65" s="10" customFormat="1" ht="29.85" customHeight="1">
      <c r="B468" s="159"/>
      <c r="D468" s="160" t="s">
        <v>71</v>
      </c>
      <c r="E468" s="170" t="s">
        <v>847</v>
      </c>
      <c r="F468" s="170" t="s">
        <v>848</v>
      </c>
      <c r="I468" s="162"/>
      <c r="J468" s="171">
        <f>BK468</f>
        <v>43618</v>
      </c>
      <c r="L468" s="159"/>
      <c r="M468" s="164"/>
      <c r="N468" s="165"/>
      <c r="O468" s="165"/>
      <c r="P468" s="166">
        <f>SUM(P469:P481)</f>
        <v>0</v>
      </c>
      <c r="Q468" s="165"/>
      <c r="R468" s="166">
        <f>SUM(R469:R481)</f>
        <v>0.94096716538000003</v>
      </c>
      <c r="S468" s="165"/>
      <c r="T468" s="167">
        <f>SUM(T469:T481)</f>
        <v>0</v>
      </c>
      <c r="V468" s="310"/>
      <c r="AR468" s="160" t="s">
        <v>80</v>
      </c>
      <c r="AT468" s="168" t="s">
        <v>71</v>
      </c>
      <c r="AU468" s="168" t="s">
        <v>11</v>
      </c>
      <c r="AY468" s="160" t="s">
        <v>212</v>
      </c>
      <c r="BK468" s="169">
        <f>SUM(BK469:BK481)</f>
        <v>43618</v>
      </c>
    </row>
    <row r="469" spans="2:65" s="1" customFormat="1" ht="25.5" customHeight="1">
      <c r="B469" s="172"/>
      <c r="C469" s="173" t="s">
        <v>849</v>
      </c>
      <c r="D469" s="173" t="s">
        <v>214</v>
      </c>
      <c r="E469" s="174" t="s">
        <v>850</v>
      </c>
      <c r="F469" s="175" t="s">
        <v>851</v>
      </c>
      <c r="G469" s="176" t="s">
        <v>289</v>
      </c>
      <c r="H469" s="177">
        <v>37.082999999999998</v>
      </c>
      <c r="I469" s="178">
        <v>784.37836799999991</v>
      </c>
      <c r="J469" s="179">
        <f>ROUND(I469*H469,0)</f>
        <v>29087</v>
      </c>
      <c r="K469" s="175" t="s">
        <v>218</v>
      </c>
      <c r="L469" s="38"/>
      <c r="M469" s="180" t="s">
        <v>5</v>
      </c>
      <c r="N469" s="181" t="s">
        <v>43</v>
      </c>
      <c r="O469" s="39"/>
      <c r="P469" s="182">
        <f>O469*H469</f>
        <v>0</v>
      </c>
      <c r="Q469" s="182">
        <v>2.2606060000000001E-2</v>
      </c>
      <c r="R469" s="182">
        <f>Q469*H469</f>
        <v>0.83830052298000002</v>
      </c>
      <c r="S469" s="182">
        <v>0</v>
      </c>
      <c r="T469" s="183">
        <f>S469*H469</f>
        <v>0</v>
      </c>
      <c r="V469" s="310"/>
      <c r="AR469" s="23" t="s">
        <v>286</v>
      </c>
      <c r="AT469" s="23" t="s">
        <v>214</v>
      </c>
      <c r="AU469" s="23" t="s">
        <v>80</v>
      </c>
      <c r="AY469" s="23" t="s">
        <v>212</v>
      </c>
      <c r="BE469" s="184">
        <f>IF(N469="základní",J469,0)</f>
        <v>29087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23" t="s">
        <v>11</v>
      </c>
      <c r="BK469" s="184">
        <f>ROUND(I469*H469,0)</f>
        <v>29087</v>
      </c>
      <c r="BL469" s="23" t="s">
        <v>286</v>
      </c>
      <c r="BM469" s="23" t="s">
        <v>852</v>
      </c>
    </row>
    <row r="470" spans="2:65" s="11" customFormat="1">
      <c r="B470" s="185"/>
      <c r="D470" s="186" t="s">
        <v>220</v>
      </c>
      <c r="E470" s="187" t="s">
        <v>5</v>
      </c>
      <c r="F470" s="188" t="s">
        <v>853</v>
      </c>
      <c r="H470" s="189">
        <v>37.082999999999998</v>
      </c>
      <c r="I470" s="190"/>
      <c r="L470" s="185"/>
      <c r="M470" s="191"/>
      <c r="N470" s="192"/>
      <c r="O470" s="192"/>
      <c r="P470" s="192"/>
      <c r="Q470" s="192"/>
      <c r="R470" s="192"/>
      <c r="S470" s="192"/>
      <c r="T470" s="193"/>
      <c r="V470" s="310"/>
      <c r="AT470" s="187" t="s">
        <v>220</v>
      </c>
      <c r="AU470" s="187" t="s">
        <v>80</v>
      </c>
      <c r="AV470" s="11" t="s">
        <v>80</v>
      </c>
      <c r="AW470" s="11" t="s">
        <v>36</v>
      </c>
      <c r="AX470" s="11" t="s">
        <v>72</v>
      </c>
      <c r="AY470" s="187" t="s">
        <v>212</v>
      </c>
    </row>
    <row r="471" spans="2:65" s="12" customFormat="1">
      <c r="B471" s="194"/>
      <c r="D471" s="186" t="s">
        <v>220</v>
      </c>
      <c r="E471" s="195" t="s">
        <v>5</v>
      </c>
      <c r="F471" s="196" t="s">
        <v>222</v>
      </c>
      <c r="H471" s="197">
        <v>37.082999999999998</v>
      </c>
      <c r="I471" s="198"/>
      <c r="L471" s="194"/>
      <c r="M471" s="199"/>
      <c r="N471" s="200"/>
      <c r="O471" s="200"/>
      <c r="P471" s="200"/>
      <c r="Q471" s="200"/>
      <c r="R471" s="200"/>
      <c r="S471" s="200"/>
      <c r="T471" s="201"/>
      <c r="V471" s="310"/>
      <c r="AT471" s="195" t="s">
        <v>220</v>
      </c>
      <c r="AU471" s="195" t="s">
        <v>80</v>
      </c>
      <c r="AV471" s="12" t="s">
        <v>83</v>
      </c>
      <c r="AW471" s="12" t="s">
        <v>36</v>
      </c>
      <c r="AX471" s="12" t="s">
        <v>11</v>
      </c>
      <c r="AY471" s="195" t="s">
        <v>212</v>
      </c>
    </row>
    <row r="472" spans="2:65" s="1" customFormat="1" ht="16.5" customHeight="1">
      <c r="B472" s="172"/>
      <c r="C472" s="173" t="s">
        <v>854</v>
      </c>
      <c r="D472" s="173" t="s">
        <v>214</v>
      </c>
      <c r="E472" s="174" t="s">
        <v>855</v>
      </c>
      <c r="F472" s="175" t="s">
        <v>856</v>
      </c>
      <c r="G472" s="176" t="s">
        <v>289</v>
      </c>
      <c r="H472" s="177">
        <v>37.082999999999998</v>
      </c>
      <c r="I472" s="178">
        <v>58.828377599999996</v>
      </c>
      <c r="J472" s="179">
        <f>ROUND(I472*H472,0)</f>
        <v>2182</v>
      </c>
      <c r="K472" s="175" t="s">
        <v>218</v>
      </c>
      <c r="L472" s="38"/>
      <c r="M472" s="180" t="s">
        <v>5</v>
      </c>
      <c r="N472" s="181" t="s">
        <v>43</v>
      </c>
      <c r="O472" s="39"/>
      <c r="P472" s="182">
        <f>O472*H472</f>
        <v>0</v>
      </c>
      <c r="Q472" s="182">
        <v>2.0000000000000001E-4</v>
      </c>
      <c r="R472" s="182">
        <f>Q472*H472</f>
        <v>7.4165999999999998E-3</v>
      </c>
      <c r="S472" s="182">
        <v>0</v>
      </c>
      <c r="T472" s="183">
        <f>S472*H472</f>
        <v>0</v>
      </c>
      <c r="V472" s="310"/>
      <c r="AR472" s="23" t="s">
        <v>286</v>
      </c>
      <c r="AT472" s="23" t="s">
        <v>214</v>
      </c>
      <c r="AU472" s="23" t="s">
        <v>80</v>
      </c>
      <c r="AY472" s="23" t="s">
        <v>212</v>
      </c>
      <c r="BE472" s="184">
        <f>IF(N472="základní",J472,0)</f>
        <v>2182</v>
      </c>
      <c r="BF472" s="184">
        <f>IF(N472="snížená",J472,0)</f>
        <v>0</v>
      </c>
      <c r="BG472" s="184">
        <f>IF(N472="zákl. přenesená",J472,0)</f>
        <v>0</v>
      </c>
      <c r="BH472" s="184">
        <f>IF(N472="sníž. přenesená",J472,0)</f>
        <v>0</v>
      </c>
      <c r="BI472" s="184">
        <f>IF(N472="nulová",J472,0)</f>
        <v>0</v>
      </c>
      <c r="BJ472" s="23" t="s">
        <v>11</v>
      </c>
      <c r="BK472" s="184">
        <f>ROUND(I472*H472,0)</f>
        <v>2182</v>
      </c>
      <c r="BL472" s="23" t="s">
        <v>286</v>
      </c>
      <c r="BM472" s="23" t="s">
        <v>857</v>
      </c>
    </row>
    <row r="473" spans="2:65" s="11" customFormat="1">
      <c r="B473" s="185"/>
      <c r="D473" s="186" t="s">
        <v>220</v>
      </c>
      <c r="E473" s="187" t="s">
        <v>5</v>
      </c>
      <c r="F473" s="188" t="s">
        <v>853</v>
      </c>
      <c r="H473" s="189">
        <v>37.082999999999998</v>
      </c>
      <c r="I473" s="190"/>
      <c r="L473" s="185"/>
      <c r="M473" s="191"/>
      <c r="N473" s="192"/>
      <c r="O473" s="192"/>
      <c r="P473" s="192"/>
      <c r="Q473" s="192"/>
      <c r="R473" s="192"/>
      <c r="S473" s="192"/>
      <c r="T473" s="193"/>
      <c r="V473" s="310"/>
      <c r="AT473" s="187" t="s">
        <v>220</v>
      </c>
      <c r="AU473" s="187" t="s">
        <v>80</v>
      </c>
      <c r="AV473" s="11" t="s">
        <v>80</v>
      </c>
      <c r="AW473" s="11" t="s">
        <v>36</v>
      </c>
      <c r="AX473" s="11" t="s">
        <v>72</v>
      </c>
      <c r="AY473" s="187" t="s">
        <v>212</v>
      </c>
    </row>
    <row r="474" spans="2:65" s="12" customFormat="1">
      <c r="B474" s="194"/>
      <c r="D474" s="186" t="s">
        <v>220</v>
      </c>
      <c r="E474" s="195" t="s">
        <v>5</v>
      </c>
      <c r="F474" s="196" t="s">
        <v>222</v>
      </c>
      <c r="H474" s="197">
        <v>37.082999999999998</v>
      </c>
      <c r="I474" s="198"/>
      <c r="L474" s="194"/>
      <c r="M474" s="199"/>
      <c r="N474" s="200"/>
      <c r="O474" s="200"/>
      <c r="P474" s="200"/>
      <c r="Q474" s="200"/>
      <c r="R474" s="200"/>
      <c r="S474" s="200"/>
      <c r="T474" s="201"/>
      <c r="V474" s="310"/>
      <c r="AT474" s="195" t="s">
        <v>220</v>
      </c>
      <c r="AU474" s="195" t="s">
        <v>80</v>
      </c>
      <c r="AV474" s="12" t="s">
        <v>83</v>
      </c>
      <c r="AW474" s="12" t="s">
        <v>36</v>
      </c>
      <c r="AX474" s="12" t="s">
        <v>11</v>
      </c>
      <c r="AY474" s="195" t="s">
        <v>212</v>
      </c>
    </row>
    <row r="475" spans="2:65" s="1" customFormat="1" ht="25.5" customHeight="1">
      <c r="B475" s="172"/>
      <c r="C475" s="173" t="s">
        <v>858</v>
      </c>
      <c r="D475" s="173" t="s">
        <v>214</v>
      </c>
      <c r="E475" s="174" t="s">
        <v>859</v>
      </c>
      <c r="F475" s="175" t="s">
        <v>860</v>
      </c>
      <c r="G475" s="176" t="s">
        <v>289</v>
      </c>
      <c r="H475" s="177">
        <v>4.4829999999999997</v>
      </c>
      <c r="I475" s="178">
        <v>600.53968799999996</v>
      </c>
      <c r="J475" s="179">
        <f>ROUND(I475*H475,0)</f>
        <v>2692</v>
      </c>
      <c r="K475" s="175" t="s">
        <v>218</v>
      </c>
      <c r="L475" s="38"/>
      <c r="M475" s="180" t="s">
        <v>5</v>
      </c>
      <c r="N475" s="181" t="s">
        <v>43</v>
      </c>
      <c r="O475" s="39"/>
      <c r="P475" s="182">
        <f>O475*H475</f>
        <v>0</v>
      </c>
      <c r="Q475" s="182">
        <v>1.5732800000000002E-2</v>
      </c>
      <c r="R475" s="182">
        <f>Q475*H475</f>
        <v>7.0530142399999995E-2</v>
      </c>
      <c r="S475" s="182">
        <v>0</v>
      </c>
      <c r="T475" s="183">
        <f>S475*H475</f>
        <v>0</v>
      </c>
      <c r="V475" s="310"/>
      <c r="AR475" s="23" t="s">
        <v>286</v>
      </c>
      <c r="AT475" s="23" t="s">
        <v>214</v>
      </c>
      <c r="AU475" s="23" t="s">
        <v>80</v>
      </c>
      <c r="AY475" s="23" t="s">
        <v>212</v>
      </c>
      <c r="BE475" s="184">
        <f>IF(N475="základní",J475,0)</f>
        <v>2692</v>
      </c>
      <c r="BF475" s="184">
        <f>IF(N475="snížená",J475,0)</f>
        <v>0</v>
      </c>
      <c r="BG475" s="184">
        <f>IF(N475="zákl. přenesená",J475,0)</f>
        <v>0</v>
      </c>
      <c r="BH475" s="184">
        <f>IF(N475="sníž. přenesená",J475,0)</f>
        <v>0</v>
      </c>
      <c r="BI475" s="184">
        <f>IF(N475="nulová",J475,0)</f>
        <v>0</v>
      </c>
      <c r="BJ475" s="23" t="s">
        <v>11</v>
      </c>
      <c r="BK475" s="184">
        <f>ROUND(I475*H475,0)</f>
        <v>2692</v>
      </c>
      <c r="BL475" s="23" t="s">
        <v>286</v>
      </c>
      <c r="BM475" s="23" t="s">
        <v>861</v>
      </c>
    </row>
    <row r="476" spans="2:65" s="11" customFormat="1">
      <c r="B476" s="185"/>
      <c r="D476" s="186" t="s">
        <v>220</v>
      </c>
      <c r="E476" s="187" t="s">
        <v>5</v>
      </c>
      <c r="F476" s="188" t="s">
        <v>862</v>
      </c>
      <c r="H476" s="189">
        <v>4.4829999999999997</v>
      </c>
      <c r="I476" s="190"/>
      <c r="L476" s="185"/>
      <c r="M476" s="191"/>
      <c r="N476" s="192"/>
      <c r="O476" s="192"/>
      <c r="P476" s="192"/>
      <c r="Q476" s="192"/>
      <c r="R476" s="192"/>
      <c r="S476" s="192"/>
      <c r="T476" s="193"/>
      <c r="V476" s="310"/>
      <c r="AT476" s="187" t="s">
        <v>220</v>
      </c>
      <c r="AU476" s="187" t="s">
        <v>80</v>
      </c>
      <c r="AV476" s="11" t="s">
        <v>80</v>
      </c>
      <c r="AW476" s="11" t="s">
        <v>36</v>
      </c>
      <c r="AX476" s="11" t="s">
        <v>11</v>
      </c>
      <c r="AY476" s="187" t="s">
        <v>212</v>
      </c>
    </row>
    <row r="477" spans="2:65" s="1" customFormat="1" ht="16.5" customHeight="1">
      <c r="B477" s="172"/>
      <c r="C477" s="173" t="s">
        <v>863</v>
      </c>
      <c r="D477" s="173" t="s">
        <v>214</v>
      </c>
      <c r="E477" s="174" t="s">
        <v>864</v>
      </c>
      <c r="F477" s="175" t="s">
        <v>865</v>
      </c>
      <c r="G477" s="176" t="s">
        <v>289</v>
      </c>
      <c r="H477" s="177">
        <v>4.4829999999999997</v>
      </c>
      <c r="I477" s="178">
        <v>58.828377599999996</v>
      </c>
      <c r="J477" s="179">
        <f>ROUND(I477*H477,0)</f>
        <v>264</v>
      </c>
      <c r="K477" s="175" t="s">
        <v>218</v>
      </c>
      <c r="L477" s="38"/>
      <c r="M477" s="180" t="s">
        <v>5</v>
      </c>
      <c r="N477" s="181" t="s">
        <v>43</v>
      </c>
      <c r="O477" s="39"/>
      <c r="P477" s="182">
        <f>O477*H477</f>
        <v>0</v>
      </c>
      <c r="Q477" s="182">
        <v>1E-4</v>
      </c>
      <c r="R477" s="182">
        <f>Q477*H477</f>
        <v>4.483E-4</v>
      </c>
      <c r="S477" s="182">
        <v>0</v>
      </c>
      <c r="T477" s="183">
        <f>S477*H477</f>
        <v>0</v>
      </c>
      <c r="V477" s="310"/>
      <c r="AR477" s="23" t="s">
        <v>286</v>
      </c>
      <c r="AT477" s="23" t="s">
        <v>214</v>
      </c>
      <c r="AU477" s="23" t="s">
        <v>80</v>
      </c>
      <c r="AY477" s="23" t="s">
        <v>212</v>
      </c>
      <c r="BE477" s="184">
        <f>IF(N477="základní",J477,0)</f>
        <v>264</v>
      </c>
      <c r="BF477" s="184">
        <f>IF(N477="snížená",J477,0)</f>
        <v>0</v>
      </c>
      <c r="BG477" s="184">
        <f>IF(N477="zákl. přenesená",J477,0)</f>
        <v>0</v>
      </c>
      <c r="BH477" s="184">
        <f>IF(N477="sníž. přenesená",J477,0)</f>
        <v>0</v>
      </c>
      <c r="BI477" s="184">
        <f>IF(N477="nulová",J477,0)</f>
        <v>0</v>
      </c>
      <c r="BJ477" s="23" t="s">
        <v>11</v>
      </c>
      <c r="BK477" s="184">
        <f>ROUND(I477*H477,0)</f>
        <v>264</v>
      </c>
      <c r="BL477" s="23" t="s">
        <v>286</v>
      </c>
      <c r="BM477" s="23" t="s">
        <v>866</v>
      </c>
    </row>
    <row r="478" spans="2:65" s="11" customFormat="1">
      <c r="B478" s="185"/>
      <c r="D478" s="186" t="s">
        <v>220</v>
      </c>
      <c r="E478" s="187" t="s">
        <v>5</v>
      </c>
      <c r="F478" s="188" t="s">
        <v>862</v>
      </c>
      <c r="H478" s="189">
        <v>4.4829999999999997</v>
      </c>
      <c r="I478" s="190"/>
      <c r="L478" s="185"/>
      <c r="M478" s="191"/>
      <c r="N478" s="192"/>
      <c r="O478" s="192"/>
      <c r="P478" s="192"/>
      <c r="Q478" s="192"/>
      <c r="R478" s="192"/>
      <c r="S478" s="192"/>
      <c r="T478" s="193"/>
      <c r="V478" s="310"/>
      <c r="AT478" s="187" t="s">
        <v>220</v>
      </c>
      <c r="AU478" s="187" t="s">
        <v>80</v>
      </c>
      <c r="AV478" s="11" t="s">
        <v>80</v>
      </c>
      <c r="AW478" s="11" t="s">
        <v>36</v>
      </c>
      <c r="AX478" s="11" t="s">
        <v>11</v>
      </c>
      <c r="AY478" s="187" t="s">
        <v>212</v>
      </c>
    </row>
    <row r="479" spans="2:65" s="1" customFormat="1" ht="16.5" customHeight="1">
      <c r="B479" s="172"/>
      <c r="C479" s="173" t="s">
        <v>867</v>
      </c>
      <c r="D479" s="173" t="s">
        <v>214</v>
      </c>
      <c r="E479" s="174" t="s">
        <v>868</v>
      </c>
      <c r="F479" s="175" t="s">
        <v>869</v>
      </c>
      <c r="G479" s="176" t="s">
        <v>335</v>
      </c>
      <c r="H479" s="177">
        <v>1</v>
      </c>
      <c r="I479" s="178">
        <v>857.91383999999994</v>
      </c>
      <c r="J479" s="179">
        <f>ROUND(I479*H479,0)</f>
        <v>858</v>
      </c>
      <c r="K479" s="175" t="s">
        <v>218</v>
      </c>
      <c r="L479" s="38"/>
      <c r="M479" s="180" t="s">
        <v>5</v>
      </c>
      <c r="N479" s="181" t="s">
        <v>43</v>
      </c>
      <c r="O479" s="39"/>
      <c r="P479" s="182">
        <f>O479*H479</f>
        <v>0</v>
      </c>
      <c r="Q479" s="182">
        <v>2.2159999999999999E-4</v>
      </c>
      <c r="R479" s="182">
        <f>Q479*H479</f>
        <v>2.2159999999999999E-4</v>
      </c>
      <c r="S479" s="182">
        <v>0</v>
      </c>
      <c r="T479" s="183">
        <f>S479*H479</f>
        <v>0</v>
      </c>
      <c r="V479" s="310"/>
      <c r="AR479" s="23" t="s">
        <v>286</v>
      </c>
      <c r="AT479" s="23" t="s">
        <v>214</v>
      </c>
      <c r="AU479" s="23" t="s">
        <v>80</v>
      </c>
      <c r="AY479" s="23" t="s">
        <v>212</v>
      </c>
      <c r="BE479" s="184">
        <f>IF(N479="základní",J479,0)</f>
        <v>858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23" t="s">
        <v>11</v>
      </c>
      <c r="BK479" s="184">
        <f>ROUND(I479*H479,0)</f>
        <v>858</v>
      </c>
      <c r="BL479" s="23" t="s">
        <v>286</v>
      </c>
      <c r="BM479" s="23" t="s">
        <v>870</v>
      </c>
    </row>
    <row r="480" spans="2:65" s="1" customFormat="1" ht="16.5" customHeight="1">
      <c r="B480" s="172"/>
      <c r="C480" s="202" t="s">
        <v>871</v>
      </c>
      <c r="D480" s="202" t="s">
        <v>339</v>
      </c>
      <c r="E480" s="203" t="s">
        <v>872</v>
      </c>
      <c r="F480" s="204" t="s">
        <v>873</v>
      </c>
      <c r="G480" s="205" t="s">
        <v>335</v>
      </c>
      <c r="H480" s="206">
        <v>1</v>
      </c>
      <c r="I480" s="207">
        <v>3921.8918400000002</v>
      </c>
      <c r="J480" s="208">
        <f>ROUND(I480*H480,0)</f>
        <v>3922</v>
      </c>
      <c r="K480" s="204" t="s">
        <v>218</v>
      </c>
      <c r="L480" s="209"/>
      <c r="M480" s="210" t="s">
        <v>5</v>
      </c>
      <c r="N480" s="211" t="s">
        <v>43</v>
      </c>
      <c r="O480" s="39"/>
      <c r="P480" s="182">
        <f>O480*H480</f>
        <v>0</v>
      </c>
      <c r="Q480" s="182">
        <v>2.4049999999999998E-2</v>
      </c>
      <c r="R480" s="182">
        <f>Q480*H480</f>
        <v>2.4049999999999998E-2</v>
      </c>
      <c r="S480" s="182">
        <v>0</v>
      </c>
      <c r="T480" s="183">
        <f>S480*H480</f>
        <v>0</v>
      </c>
      <c r="V480" s="310"/>
      <c r="AR480" s="23" t="s">
        <v>374</v>
      </c>
      <c r="AT480" s="23" t="s">
        <v>339</v>
      </c>
      <c r="AU480" s="23" t="s">
        <v>80</v>
      </c>
      <c r="AY480" s="23" t="s">
        <v>212</v>
      </c>
      <c r="BE480" s="184">
        <f>IF(N480="základní",J480,0)</f>
        <v>3922</v>
      </c>
      <c r="BF480" s="184">
        <f>IF(N480="snížená",J480,0)</f>
        <v>0</v>
      </c>
      <c r="BG480" s="184">
        <f>IF(N480="zákl. přenesená",J480,0)</f>
        <v>0</v>
      </c>
      <c r="BH480" s="184">
        <f>IF(N480="sníž. přenesená",J480,0)</f>
        <v>0</v>
      </c>
      <c r="BI480" s="184">
        <f>IF(N480="nulová",J480,0)</f>
        <v>0</v>
      </c>
      <c r="BJ480" s="23" t="s">
        <v>11</v>
      </c>
      <c r="BK480" s="184">
        <f>ROUND(I480*H480,0)</f>
        <v>3922</v>
      </c>
      <c r="BL480" s="23" t="s">
        <v>286</v>
      </c>
      <c r="BM480" s="23" t="s">
        <v>874</v>
      </c>
    </row>
    <row r="481" spans="2:65" s="1" customFormat="1" ht="25.5" customHeight="1">
      <c r="B481" s="172"/>
      <c r="C481" s="173" t="s">
        <v>875</v>
      </c>
      <c r="D481" s="173" t="s">
        <v>214</v>
      </c>
      <c r="E481" s="174" t="s">
        <v>876</v>
      </c>
      <c r="F481" s="175" t="s">
        <v>877</v>
      </c>
      <c r="G481" s="176" t="s">
        <v>247</v>
      </c>
      <c r="H481" s="177">
        <v>0.94099999999999995</v>
      </c>
      <c r="I481" s="178">
        <v>4902.3647999999994</v>
      </c>
      <c r="J481" s="179">
        <f>ROUND(I481*H481,0)</f>
        <v>4613</v>
      </c>
      <c r="K481" s="175" t="s">
        <v>218</v>
      </c>
      <c r="L481" s="38"/>
      <c r="M481" s="180" t="s">
        <v>5</v>
      </c>
      <c r="N481" s="181" t="s">
        <v>43</v>
      </c>
      <c r="O481" s="39"/>
      <c r="P481" s="182">
        <f>O481*H481</f>
        <v>0</v>
      </c>
      <c r="Q481" s="182">
        <v>0</v>
      </c>
      <c r="R481" s="182">
        <f>Q481*H481</f>
        <v>0</v>
      </c>
      <c r="S481" s="182">
        <v>0</v>
      </c>
      <c r="T481" s="183">
        <f>S481*H481</f>
        <v>0</v>
      </c>
      <c r="V481" s="310"/>
      <c r="AR481" s="23" t="s">
        <v>286</v>
      </c>
      <c r="AT481" s="23" t="s">
        <v>214</v>
      </c>
      <c r="AU481" s="23" t="s">
        <v>80</v>
      </c>
      <c r="AY481" s="23" t="s">
        <v>212</v>
      </c>
      <c r="BE481" s="184">
        <f>IF(N481="základní",J481,0)</f>
        <v>4613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23" t="s">
        <v>11</v>
      </c>
      <c r="BK481" s="184">
        <f>ROUND(I481*H481,0)</f>
        <v>4613</v>
      </c>
      <c r="BL481" s="23" t="s">
        <v>286</v>
      </c>
      <c r="BM481" s="23" t="s">
        <v>878</v>
      </c>
    </row>
    <row r="482" spans="2:65" s="10" customFormat="1" ht="29.85" customHeight="1">
      <c r="B482" s="159"/>
      <c r="D482" s="160" t="s">
        <v>71</v>
      </c>
      <c r="E482" s="170" t="s">
        <v>879</v>
      </c>
      <c r="F482" s="170" t="s">
        <v>880</v>
      </c>
      <c r="I482" s="162"/>
      <c r="J482" s="171">
        <f>BK482</f>
        <v>12377</v>
      </c>
      <c r="L482" s="159"/>
      <c r="M482" s="164"/>
      <c r="N482" s="165"/>
      <c r="O482" s="165"/>
      <c r="P482" s="166">
        <f>SUM(P483:P491)</f>
        <v>0</v>
      </c>
      <c r="Q482" s="165"/>
      <c r="R482" s="166">
        <f>SUM(R483:R491)</f>
        <v>7.77452E-2</v>
      </c>
      <c r="S482" s="165"/>
      <c r="T482" s="167">
        <f>SUM(T483:T491)</f>
        <v>0</v>
      </c>
      <c r="V482" s="310"/>
      <c r="AR482" s="160" t="s">
        <v>80</v>
      </c>
      <c r="AT482" s="168" t="s">
        <v>71</v>
      </c>
      <c r="AU482" s="168" t="s">
        <v>11</v>
      </c>
      <c r="AY482" s="160" t="s">
        <v>212</v>
      </c>
      <c r="BK482" s="169">
        <f>SUM(BK483:BK491)</f>
        <v>12377</v>
      </c>
    </row>
    <row r="483" spans="2:65" s="1" customFormat="1" ht="25.5" customHeight="1">
      <c r="B483" s="172"/>
      <c r="C483" s="173" t="s">
        <v>881</v>
      </c>
      <c r="D483" s="173" t="s">
        <v>214</v>
      </c>
      <c r="E483" s="174" t="s">
        <v>882</v>
      </c>
      <c r="F483" s="175" t="s">
        <v>883</v>
      </c>
      <c r="G483" s="176" t="s">
        <v>289</v>
      </c>
      <c r="H483" s="177">
        <v>6.4930000000000003</v>
      </c>
      <c r="I483" s="178">
        <v>1230.39744</v>
      </c>
      <c r="J483" s="179">
        <f>ROUND(I483*H483,0)</f>
        <v>7989</v>
      </c>
      <c r="K483" s="175" t="s">
        <v>218</v>
      </c>
      <c r="L483" s="38"/>
      <c r="M483" s="180" t="s">
        <v>5</v>
      </c>
      <c r="N483" s="181" t="s">
        <v>43</v>
      </c>
      <c r="O483" s="39"/>
      <c r="P483" s="182">
        <f>O483*H483</f>
        <v>0</v>
      </c>
      <c r="Q483" s="182">
        <v>7.6E-3</v>
      </c>
      <c r="R483" s="182">
        <f>Q483*H483</f>
        <v>4.9346800000000003E-2</v>
      </c>
      <c r="S483" s="182">
        <v>0</v>
      </c>
      <c r="T483" s="183">
        <f>S483*H483</f>
        <v>0</v>
      </c>
      <c r="V483" s="310"/>
      <c r="AR483" s="23" t="s">
        <v>286</v>
      </c>
      <c r="AT483" s="23" t="s">
        <v>214</v>
      </c>
      <c r="AU483" s="23" t="s">
        <v>80</v>
      </c>
      <c r="AY483" s="23" t="s">
        <v>212</v>
      </c>
      <c r="BE483" s="184">
        <f>IF(N483="základní",J483,0)</f>
        <v>7989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23" t="s">
        <v>11</v>
      </c>
      <c r="BK483" s="184">
        <f>ROUND(I483*H483,0)</f>
        <v>7989</v>
      </c>
      <c r="BL483" s="23" t="s">
        <v>286</v>
      </c>
      <c r="BM483" s="23" t="s">
        <v>884</v>
      </c>
    </row>
    <row r="484" spans="2:65" s="11" customFormat="1">
      <c r="B484" s="185"/>
      <c r="D484" s="186" t="s">
        <v>220</v>
      </c>
      <c r="E484" s="187" t="s">
        <v>5</v>
      </c>
      <c r="F484" s="188" t="s">
        <v>885</v>
      </c>
      <c r="H484" s="189">
        <v>6.4930000000000003</v>
      </c>
      <c r="I484" s="190"/>
      <c r="L484" s="185"/>
      <c r="M484" s="191"/>
      <c r="N484" s="192"/>
      <c r="O484" s="192"/>
      <c r="P484" s="192"/>
      <c r="Q484" s="192"/>
      <c r="R484" s="192"/>
      <c r="S484" s="192"/>
      <c r="T484" s="193"/>
      <c r="V484" s="310"/>
      <c r="AT484" s="187" t="s">
        <v>220</v>
      </c>
      <c r="AU484" s="187" t="s">
        <v>80</v>
      </c>
      <c r="AV484" s="11" t="s">
        <v>80</v>
      </c>
      <c r="AW484" s="11" t="s">
        <v>36</v>
      </c>
      <c r="AX484" s="11" t="s">
        <v>11</v>
      </c>
      <c r="AY484" s="187" t="s">
        <v>212</v>
      </c>
    </row>
    <row r="485" spans="2:65" s="1" customFormat="1" ht="16.5" customHeight="1">
      <c r="B485" s="172"/>
      <c r="C485" s="173" t="s">
        <v>886</v>
      </c>
      <c r="D485" s="173" t="s">
        <v>214</v>
      </c>
      <c r="E485" s="174" t="s">
        <v>887</v>
      </c>
      <c r="F485" s="175" t="s">
        <v>888</v>
      </c>
      <c r="G485" s="176" t="s">
        <v>268</v>
      </c>
      <c r="H485" s="177">
        <v>7.75</v>
      </c>
      <c r="I485" s="178">
        <v>332.59180799999996</v>
      </c>
      <c r="J485" s="179">
        <f>ROUND(I485*H485,0)</f>
        <v>2578</v>
      </c>
      <c r="K485" s="175" t="s">
        <v>218</v>
      </c>
      <c r="L485" s="38"/>
      <c r="M485" s="180" t="s">
        <v>5</v>
      </c>
      <c r="N485" s="181" t="s">
        <v>43</v>
      </c>
      <c r="O485" s="39"/>
      <c r="P485" s="182">
        <f>O485*H485</f>
        <v>0</v>
      </c>
      <c r="Q485" s="182">
        <v>2.1912500000000001E-3</v>
      </c>
      <c r="R485" s="182">
        <f>Q485*H485</f>
        <v>1.6982187499999999E-2</v>
      </c>
      <c r="S485" s="182">
        <v>0</v>
      </c>
      <c r="T485" s="183">
        <f>S485*H485</f>
        <v>0</v>
      </c>
      <c r="V485" s="310"/>
      <c r="AR485" s="23" t="s">
        <v>286</v>
      </c>
      <c r="AT485" s="23" t="s">
        <v>214</v>
      </c>
      <c r="AU485" s="23" t="s">
        <v>80</v>
      </c>
      <c r="AY485" s="23" t="s">
        <v>212</v>
      </c>
      <c r="BE485" s="184">
        <f>IF(N485="základní",J485,0)</f>
        <v>2578</v>
      </c>
      <c r="BF485" s="184">
        <f>IF(N485="snížená",J485,0)</f>
        <v>0</v>
      </c>
      <c r="BG485" s="184">
        <f>IF(N485="zákl. přenesená",J485,0)</f>
        <v>0</v>
      </c>
      <c r="BH485" s="184">
        <f>IF(N485="sníž. přenesená",J485,0)</f>
        <v>0</v>
      </c>
      <c r="BI485" s="184">
        <f>IF(N485="nulová",J485,0)</f>
        <v>0</v>
      </c>
      <c r="BJ485" s="23" t="s">
        <v>11</v>
      </c>
      <c r="BK485" s="184">
        <f>ROUND(I485*H485,0)</f>
        <v>2578</v>
      </c>
      <c r="BL485" s="23" t="s">
        <v>286</v>
      </c>
      <c r="BM485" s="23" t="s">
        <v>889</v>
      </c>
    </row>
    <row r="486" spans="2:65" s="11" customFormat="1">
      <c r="B486" s="185"/>
      <c r="D486" s="186" t="s">
        <v>220</v>
      </c>
      <c r="E486" s="187" t="s">
        <v>5</v>
      </c>
      <c r="F486" s="188" t="s">
        <v>890</v>
      </c>
      <c r="H486" s="189">
        <v>7.75</v>
      </c>
      <c r="I486" s="190"/>
      <c r="L486" s="185"/>
      <c r="M486" s="191"/>
      <c r="N486" s="192"/>
      <c r="O486" s="192"/>
      <c r="P486" s="192"/>
      <c r="Q486" s="192"/>
      <c r="R486" s="192"/>
      <c r="S486" s="192"/>
      <c r="T486" s="193"/>
      <c r="V486" s="310"/>
      <c r="AT486" s="187" t="s">
        <v>220</v>
      </c>
      <c r="AU486" s="187" t="s">
        <v>80</v>
      </c>
      <c r="AV486" s="11" t="s">
        <v>80</v>
      </c>
      <c r="AW486" s="11" t="s">
        <v>36</v>
      </c>
      <c r="AX486" s="11" t="s">
        <v>11</v>
      </c>
      <c r="AY486" s="187" t="s">
        <v>212</v>
      </c>
    </row>
    <row r="487" spans="2:65" s="1" customFormat="1" ht="16.5" customHeight="1">
      <c r="B487" s="172"/>
      <c r="C487" s="173" t="s">
        <v>891</v>
      </c>
      <c r="D487" s="173" t="s">
        <v>214</v>
      </c>
      <c r="E487" s="174" t="s">
        <v>892</v>
      </c>
      <c r="F487" s="175" t="s">
        <v>893</v>
      </c>
      <c r="G487" s="176" t="s">
        <v>268</v>
      </c>
      <c r="H487" s="177">
        <v>2.4500000000000002</v>
      </c>
      <c r="I487" s="178">
        <v>316.25059199999998</v>
      </c>
      <c r="J487" s="179">
        <f>ROUND(I487*H487,0)</f>
        <v>775</v>
      </c>
      <c r="K487" s="175" t="s">
        <v>218</v>
      </c>
      <c r="L487" s="38"/>
      <c r="M487" s="180" t="s">
        <v>5</v>
      </c>
      <c r="N487" s="181" t="s">
        <v>43</v>
      </c>
      <c r="O487" s="39"/>
      <c r="P487" s="182">
        <f>O487*H487</f>
        <v>0</v>
      </c>
      <c r="Q487" s="182">
        <v>2.2790499999999999E-3</v>
      </c>
      <c r="R487" s="182">
        <f>Q487*H487</f>
        <v>5.5836725000000002E-3</v>
      </c>
      <c r="S487" s="182">
        <v>0</v>
      </c>
      <c r="T487" s="183">
        <f>S487*H487</f>
        <v>0</v>
      </c>
      <c r="V487" s="310"/>
      <c r="AR487" s="23" t="s">
        <v>286</v>
      </c>
      <c r="AT487" s="23" t="s">
        <v>214</v>
      </c>
      <c r="AU487" s="23" t="s">
        <v>80</v>
      </c>
      <c r="AY487" s="23" t="s">
        <v>212</v>
      </c>
      <c r="BE487" s="184">
        <f>IF(N487="základní",J487,0)</f>
        <v>775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23" t="s">
        <v>11</v>
      </c>
      <c r="BK487" s="184">
        <f>ROUND(I487*H487,0)</f>
        <v>775</v>
      </c>
      <c r="BL487" s="23" t="s">
        <v>286</v>
      </c>
      <c r="BM487" s="23" t="s">
        <v>894</v>
      </c>
    </row>
    <row r="488" spans="2:65" s="11" customFormat="1">
      <c r="B488" s="185"/>
      <c r="D488" s="186" t="s">
        <v>220</v>
      </c>
      <c r="E488" s="187" t="s">
        <v>5</v>
      </c>
      <c r="F488" s="188" t="s">
        <v>895</v>
      </c>
      <c r="H488" s="189">
        <v>2.4500000000000002</v>
      </c>
      <c r="I488" s="190"/>
      <c r="L488" s="185"/>
      <c r="M488" s="191"/>
      <c r="N488" s="192"/>
      <c r="O488" s="192"/>
      <c r="P488" s="192"/>
      <c r="Q488" s="192"/>
      <c r="R488" s="192"/>
      <c r="S488" s="192"/>
      <c r="T488" s="193"/>
      <c r="V488" s="310"/>
      <c r="AT488" s="187" t="s">
        <v>220</v>
      </c>
      <c r="AU488" s="187" t="s">
        <v>80</v>
      </c>
      <c r="AV488" s="11" t="s">
        <v>80</v>
      </c>
      <c r="AW488" s="11" t="s">
        <v>36</v>
      </c>
      <c r="AX488" s="11" t="s">
        <v>11</v>
      </c>
      <c r="AY488" s="187" t="s">
        <v>212</v>
      </c>
    </row>
    <row r="489" spans="2:65" s="1" customFormat="1" ht="25.5" customHeight="1">
      <c r="B489" s="172"/>
      <c r="C489" s="173" t="s">
        <v>896</v>
      </c>
      <c r="D489" s="173" t="s">
        <v>214</v>
      </c>
      <c r="E489" s="174" t="s">
        <v>897</v>
      </c>
      <c r="F489" s="175" t="s">
        <v>898</v>
      </c>
      <c r="G489" s="176" t="s">
        <v>268</v>
      </c>
      <c r="H489" s="177">
        <v>2.7</v>
      </c>
      <c r="I489" s="178">
        <v>357.58425599999998</v>
      </c>
      <c r="J489" s="179">
        <f>ROUND(I489*H489,0)</f>
        <v>965</v>
      </c>
      <c r="K489" s="175" t="s">
        <v>218</v>
      </c>
      <c r="L489" s="38"/>
      <c r="M489" s="180" t="s">
        <v>5</v>
      </c>
      <c r="N489" s="181" t="s">
        <v>43</v>
      </c>
      <c r="O489" s="39"/>
      <c r="P489" s="182">
        <f>O489*H489</f>
        <v>0</v>
      </c>
      <c r="Q489" s="182">
        <v>2.1602000000000001E-3</v>
      </c>
      <c r="R489" s="182">
        <f>Q489*H489</f>
        <v>5.8325400000000006E-3</v>
      </c>
      <c r="S489" s="182">
        <v>0</v>
      </c>
      <c r="T489" s="183">
        <f>S489*H489</f>
        <v>0</v>
      </c>
      <c r="V489" s="310"/>
      <c r="AR489" s="23" t="s">
        <v>286</v>
      </c>
      <c r="AT489" s="23" t="s">
        <v>214</v>
      </c>
      <c r="AU489" s="23" t="s">
        <v>80</v>
      </c>
      <c r="AY489" s="23" t="s">
        <v>212</v>
      </c>
      <c r="BE489" s="184">
        <f>IF(N489="základní",J489,0)</f>
        <v>965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23" t="s">
        <v>11</v>
      </c>
      <c r="BK489" s="184">
        <f>ROUND(I489*H489,0)</f>
        <v>965</v>
      </c>
      <c r="BL489" s="23" t="s">
        <v>286</v>
      </c>
      <c r="BM489" s="23" t="s">
        <v>899</v>
      </c>
    </row>
    <row r="490" spans="2:65" s="11" customFormat="1">
      <c r="B490" s="185"/>
      <c r="D490" s="186" t="s">
        <v>220</v>
      </c>
      <c r="E490" s="187" t="s">
        <v>5</v>
      </c>
      <c r="F490" s="188" t="s">
        <v>900</v>
      </c>
      <c r="H490" s="189">
        <v>2.7</v>
      </c>
      <c r="I490" s="190"/>
      <c r="L490" s="185"/>
      <c r="M490" s="191"/>
      <c r="N490" s="192"/>
      <c r="O490" s="192"/>
      <c r="P490" s="192"/>
      <c r="Q490" s="192"/>
      <c r="R490" s="192"/>
      <c r="S490" s="192"/>
      <c r="T490" s="193"/>
      <c r="V490" s="310"/>
      <c r="AT490" s="187" t="s">
        <v>220</v>
      </c>
      <c r="AU490" s="187" t="s">
        <v>80</v>
      </c>
      <c r="AV490" s="11" t="s">
        <v>80</v>
      </c>
      <c r="AW490" s="11" t="s">
        <v>36</v>
      </c>
      <c r="AX490" s="11" t="s">
        <v>11</v>
      </c>
      <c r="AY490" s="187" t="s">
        <v>212</v>
      </c>
    </row>
    <row r="491" spans="2:65" s="1" customFormat="1" ht="16.5" customHeight="1">
      <c r="B491" s="172"/>
      <c r="C491" s="173" t="s">
        <v>901</v>
      </c>
      <c r="D491" s="173" t="s">
        <v>214</v>
      </c>
      <c r="E491" s="174" t="s">
        <v>902</v>
      </c>
      <c r="F491" s="175" t="s">
        <v>903</v>
      </c>
      <c r="G491" s="176" t="s">
        <v>247</v>
      </c>
      <c r="H491" s="177">
        <v>7.8E-2</v>
      </c>
      <c r="I491" s="178">
        <v>893.9606399999999</v>
      </c>
      <c r="J491" s="179">
        <f>ROUND(I491*H491,0)</f>
        <v>70</v>
      </c>
      <c r="K491" s="175" t="s">
        <v>218</v>
      </c>
      <c r="L491" s="38"/>
      <c r="M491" s="180" t="s">
        <v>5</v>
      </c>
      <c r="N491" s="181" t="s">
        <v>43</v>
      </c>
      <c r="O491" s="39"/>
      <c r="P491" s="182">
        <f>O491*H491</f>
        <v>0</v>
      </c>
      <c r="Q491" s="182">
        <v>0</v>
      </c>
      <c r="R491" s="182">
        <f>Q491*H491</f>
        <v>0</v>
      </c>
      <c r="S491" s="182">
        <v>0</v>
      </c>
      <c r="T491" s="183">
        <f>S491*H491</f>
        <v>0</v>
      </c>
      <c r="V491" s="310"/>
      <c r="AR491" s="23" t="s">
        <v>286</v>
      </c>
      <c r="AT491" s="23" t="s">
        <v>214</v>
      </c>
      <c r="AU491" s="23" t="s">
        <v>80</v>
      </c>
      <c r="AY491" s="23" t="s">
        <v>212</v>
      </c>
      <c r="BE491" s="184">
        <f>IF(N491="základní",J491,0)</f>
        <v>70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23" t="s">
        <v>11</v>
      </c>
      <c r="BK491" s="184">
        <f>ROUND(I491*H491,0)</f>
        <v>70</v>
      </c>
      <c r="BL491" s="23" t="s">
        <v>286</v>
      </c>
      <c r="BM491" s="23" t="s">
        <v>904</v>
      </c>
    </row>
    <row r="492" spans="2:65" s="10" customFormat="1" ht="29.85" customHeight="1">
      <c r="B492" s="159"/>
      <c r="D492" s="160" t="s">
        <v>71</v>
      </c>
      <c r="E492" s="170" t="s">
        <v>905</v>
      </c>
      <c r="F492" s="170" t="s">
        <v>906</v>
      </c>
      <c r="I492" s="162"/>
      <c r="J492" s="171">
        <f>BK492</f>
        <v>84928</v>
      </c>
      <c r="L492" s="159"/>
      <c r="M492" s="164"/>
      <c r="N492" s="165"/>
      <c r="O492" s="165"/>
      <c r="P492" s="166">
        <f>SUM(P493:P506)</f>
        <v>0</v>
      </c>
      <c r="Q492" s="165"/>
      <c r="R492" s="166">
        <f>SUM(R493:R506)</f>
        <v>0.1982339817056</v>
      </c>
      <c r="S492" s="165"/>
      <c r="T492" s="167">
        <f>SUM(T493:T506)</f>
        <v>0</v>
      </c>
      <c r="V492" s="310"/>
      <c r="AR492" s="160" t="s">
        <v>80</v>
      </c>
      <c r="AT492" s="168" t="s">
        <v>71</v>
      </c>
      <c r="AU492" s="168" t="s">
        <v>11</v>
      </c>
      <c r="AY492" s="160" t="s">
        <v>212</v>
      </c>
      <c r="BK492" s="169">
        <f>SUM(BK493:BK506)</f>
        <v>84928</v>
      </c>
    </row>
    <row r="493" spans="2:65" s="1" customFormat="1" ht="25.5" customHeight="1">
      <c r="B493" s="172"/>
      <c r="C493" s="173" t="s">
        <v>907</v>
      </c>
      <c r="D493" s="173" t="s">
        <v>214</v>
      </c>
      <c r="E493" s="174" t="s">
        <v>908</v>
      </c>
      <c r="F493" s="175" t="s">
        <v>909</v>
      </c>
      <c r="G493" s="176" t="s">
        <v>289</v>
      </c>
      <c r="H493" s="177">
        <v>7.8719999999999999</v>
      </c>
      <c r="I493" s="178">
        <v>632.50118399999997</v>
      </c>
      <c r="J493" s="179">
        <f>ROUND(I493*H493,0)</f>
        <v>4979</v>
      </c>
      <c r="K493" s="175" t="s">
        <v>218</v>
      </c>
      <c r="L493" s="38"/>
      <c r="M493" s="180" t="s">
        <v>5</v>
      </c>
      <c r="N493" s="181" t="s">
        <v>43</v>
      </c>
      <c r="O493" s="39"/>
      <c r="P493" s="182">
        <f>O493*H493</f>
        <v>0</v>
      </c>
      <c r="Q493" s="182">
        <v>2.5126480000000001E-4</v>
      </c>
      <c r="R493" s="182">
        <f>Q493*H493</f>
        <v>1.9779565056000001E-3</v>
      </c>
      <c r="S493" s="182">
        <v>0</v>
      </c>
      <c r="T493" s="183">
        <f>S493*H493</f>
        <v>0</v>
      </c>
      <c r="V493" s="310"/>
      <c r="AR493" s="23" t="s">
        <v>286</v>
      </c>
      <c r="AT493" s="23" t="s">
        <v>214</v>
      </c>
      <c r="AU493" s="23" t="s">
        <v>80</v>
      </c>
      <c r="AY493" s="23" t="s">
        <v>212</v>
      </c>
      <c r="BE493" s="184">
        <f>IF(N493="základní",J493,0)</f>
        <v>4979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23" t="s">
        <v>11</v>
      </c>
      <c r="BK493" s="184">
        <f>ROUND(I493*H493,0)</f>
        <v>4979</v>
      </c>
      <c r="BL493" s="23" t="s">
        <v>286</v>
      </c>
      <c r="BM493" s="23" t="s">
        <v>910</v>
      </c>
    </row>
    <row r="494" spans="2:65" s="11" customFormat="1">
      <c r="B494" s="185"/>
      <c r="D494" s="186" t="s">
        <v>220</v>
      </c>
      <c r="E494" s="187" t="s">
        <v>5</v>
      </c>
      <c r="F494" s="188" t="s">
        <v>911</v>
      </c>
      <c r="H494" s="189">
        <v>7.8719999999999999</v>
      </c>
      <c r="I494" s="190"/>
      <c r="L494" s="185"/>
      <c r="M494" s="191"/>
      <c r="N494" s="192"/>
      <c r="O494" s="192"/>
      <c r="P494" s="192"/>
      <c r="Q494" s="192"/>
      <c r="R494" s="192"/>
      <c r="S494" s="192"/>
      <c r="T494" s="193"/>
      <c r="V494" s="310"/>
      <c r="AT494" s="187" t="s">
        <v>220</v>
      </c>
      <c r="AU494" s="187" t="s">
        <v>80</v>
      </c>
      <c r="AV494" s="11" t="s">
        <v>80</v>
      </c>
      <c r="AW494" s="11" t="s">
        <v>36</v>
      </c>
      <c r="AX494" s="11" t="s">
        <v>11</v>
      </c>
      <c r="AY494" s="187" t="s">
        <v>212</v>
      </c>
    </row>
    <row r="495" spans="2:65" s="1" customFormat="1" ht="16.5" customHeight="1">
      <c r="B495" s="172"/>
      <c r="C495" s="202" t="s">
        <v>912</v>
      </c>
      <c r="D495" s="202" t="s">
        <v>339</v>
      </c>
      <c r="E495" s="203" t="s">
        <v>913</v>
      </c>
      <c r="F495" s="204" t="s">
        <v>914</v>
      </c>
      <c r="G495" s="205" t="s">
        <v>289</v>
      </c>
      <c r="H495" s="206">
        <v>7.8719999999999999</v>
      </c>
      <c r="I495" s="207">
        <v>8651.232</v>
      </c>
      <c r="J495" s="208">
        <f>ROUND(I495*H495,0)</f>
        <v>68102</v>
      </c>
      <c r="K495" s="204" t="s">
        <v>5</v>
      </c>
      <c r="L495" s="209"/>
      <c r="M495" s="210" t="s">
        <v>5</v>
      </c>
      <c r="N495" s="211" t="s">
        <v>43</v>
      </c>
      <c r="O495" s="39"/>
      <c r="P495" s="182">
        <f>O495*H495</f>
        <v>0</v>
      </c>
      <c r="Q495" s="182">
        <v>0.02</v>
      </c>
      <c r="R495" s="182">
        <f>Q495*H495</f>
        <v>0.15744</v>
      </c>
      <c r="S495" s="182">
        <v>0</v>
      </c>
      <c r="T495" s="183">
        <f>S495*H495</f>
        <v>0</v>
      </c>
      <c r="V495" s="310"/>
      <c r="AR495" s="23" t="s">
        <v>374</v>
      </c>
      <c r="AT495" s="23" t="s">
        <v>339</v>
      </c>
      <c r="AU495" s="23" t="s">
        <v>80</v>
      </c>
      <c r="AY495" s="23" t="s">
        <v>212</v>
      </c>
      <c r="BE495" s="184">
        <f>IF(N495="základní",J495,0)</f>
        <v>68102</v>
      </c>
      <c r="BF495" s="184">
        <f>IF(N495="snížená",J495,0)</f>
        <v>0</v>
      </c>
      <c r="BG495" s="184">
        <f>IF(N495="zákl. přenesená",J495,0)</f>
        <v>0</v>
      </c>
      <c r="BH495" s="184">
        <f>IF(N495="sníž. přenesená",J495,0)</f>
        <v>0</v>
      </c>
      <c r="BI495" s="184">
        <f>IF(N495="nulová",J495,0)</f>
        <v>0</v>
      </c>
      <c r="BJ495" s="23" t="s">
        <v>11</v>
      </c>
      <c r="BK495" s="184">
        <f>ROUND(I495*H495,0)</f>
        <v>68102</v>
      </c>
      <c r="BL495" s="23" t="s">
        <v>286</v>
      </c>
      <c r="BM495" s="23" t="s">
        <v>915</v>
      </c>
    </row>
    <row r="496" spans="2:65" s="11" customFormat="1">
      <c r="B496" s="185"/>
      <c r="D496" s="186" t="s">
        <v>220</v>
      </c>
      <c r="E496" s="187" t="s">
        <v>5</v>
      </c>
      <c r="F496" s="188" t="s">
        <v>911</v>
      </c>
      <c r="H496" s="189">
        <v>7.8719999999999999</v>
      </c>
      <c r="I496" s="190"/>
      <c r="L496" s="185"/>
      <c r="M496" s="191"/>
      <c r="N496" s="192"/>
      <c r="O496" s="192"/>
      <c r="P496" s="192"/>
      <c r="Q496" s="192"/>
      <c r="R496" s="192"/>
      <c r="S496" s="192"/>
      <c r="T496" s="193"/>
      <c r="V496" s="310"/>
      <c r="AT496" s="187" t="s">
        <v>220</v>
      </c>
      <c r="AU496" s="187" t="s">
        <v>80</v>
      </c>
      <c r="AV496" s="11" t="s">
        <v>80</v>
      </c>
      <c r="AW496" s="11" t="s">
        <v>36</v>
      </c>
      <c r="AX496" s="11" t="s">
        <v>11</v>
      </c>
      <c r="AY496" s="187" t="s">
        <v>212</v>
      </c>
    </row>
    <row r="497" spans="2:65" s="1" customFormat="1" ht="16.5" customHeight="1">
      <c r="B497" s="172"/>
      <c r="C497" s="173" t="s">
        <v>916</v>
      </c>
      <c r="D497" s="173" t="s">
        <v>214</v>
      </c>
      <c r="E497" s="174" t="s">
        <v>917</v>
      </c>
      <c r="F497" s="175" t="s">
        <v>918</v>
      </c>
      <c r="G497" s="176" t="s">
        <v>268</v>
      </c>
      <c r="H497" s="177">
        <v>24.12</v>
      </c>
      <c r="I497" s="178">
        <v>148.03219200000001</v>
      </c>
      <c r="J497" s="179">
        <f>ROUND(I497*H497,0)</f>
        <v>3571</v>
      </c>
      <c r="K497" s="175" t="s">
        <v>218</v>
      </c>
      <c r="L497" s="38"/>
      <c r="M497" s="180" t="s">
        <v>5</v>
      </c>
      <c r="N497" s="181" t="s">
        <v>43</v>
      </c>
      <c r="O497" s="39"/>
      <c r="P497" s="182">
        <f>O497*H497</f>
        <v>0</v>
      </c>
      <c r="Q497" s="182">
        <v>1.5820999999999999E-4</v>
      </c>
      <c r="R497" s="182">
        <f>Q497*H497</f>
        <v>3.8160251999999999E-3</v>
      </c>
      <c r="S497" s="182">
        <v>0</v>
      </c>
      <c r="T497" s="183">
        <f>S497*H497</f>
        <v>0</v>
      </c>
      <c r="V497" s="310"/>
      <c r="AR497" s="23" t="s">
        <v>286</v>
      </c>
      <c r="AT497" s="23" t="s">
        <v>214</v>
      </c>
      <c r="AU497" s="23" t="s">
        <v>80</v>
      </c>
      <c r="AY497" s="23" t="s">
        <v>212</v>
      </c>
      <c r="BE497" s="184">
        <f>IF(N497="základní",J497,0)</f>
        <v>3571</v>
      </c>
      <c r="BF497" s="184">
        <f>IF(N497="snížená",J497,0)</f>
        <v>0</v>
      </c>
      <c r="BG497" s="184">
        <f>IF(N497="zákl. přenesená",J497,0)</f>
        <v>0</v>
      </c>
      <c r="BH497" s="184">
        <f>IF(N497="sníž. přenesená",J497,0)</f>
        <v>0</v>
      </c>
      <c r="BI497" s="184">
        <f>IF(N497="nulová",J497,0)</f>
        <v>0</v>
      </c>
      <c r="BJ497" s="23" t="s">
        <v>11</v>
      </c>
      <c r="BK497" s="184">
        <f>ROUND(I497*H497,0)</f>
        <v>3571</v>
      </c>
      <c r="BL497" s="23" t="s">
        <v>286</v>
      </c>
      <c r="BM497" s="23" t="s">
        <v>919</v>
      </c>
    </row>
    <row r="498" spans="2:65" s="11" customFormat="1">
      <c r="B498" s="185"/>
      <c r="D498" s="186" t="s">
        <v>220</v>
      </c>
      <c r="E498" s="187" t="s">
        <v>5</v>
      </c>
      <c r="F498" s="188" t="s">
        <v>920</v>
      </c>
      <c r="H498" s="189">
        <v>24.12</v>
      </c>
      <c r="I498" s="190"/>
      <c r="L498" s="185"/>
      <c r="M498" s="191"/>
      <c r="N498" s="192"/>
      <c r="O498" s="192"/>
      <c r="P498" s="192"/>
      <c r="Q498" s="192"/>
      <c r="R498" s="192"/>
      <c r="S498" s="192"/>
      <c r="T498" s="193"/>
      <c r="V498" s="310"/>
      <c r="AT498" s="187" t="s">
        <v>220</v>
      </c>
      <c r="AU498" s="187" t="s">
        <v>80</v>
      </c>
      <c r="AV498" s="11" t="s">
        <v>80</v>
      </c>
      <c r="AW498" s="11" t="s">
        <v>36</v>
      </c>
      <c r="AX498" s="11" t="s">
        <v>11</v>
      </c>
      <c r="AY498" s="187" t="s">
        <v>212</v>
      </c>
    </row>
    <row r="499" spans="2:65" s="1" customFormat="1" ht="25.5" customHeight="1">
      <c r="B499" s="172"/>
      <c r="C499" s="173" t="s">
        <v>921</v>
      </c>
      <c r="D499" s="173" t="s">
        <v>214</v>
      </c>
      <c r="E499" s="174" t="s">
        <v>922</v>
      </c>
      <c r="F499" s="175" t="s">
        <v>923</v>
      </c>
      <c r="G499" s="176" t="s">
        <v>335</v>
      </c>
      <c r="H499" s="177">
        <v>2</v>
      </c>
      <c r="I499" s="178">
        <v>631.53993600000001</v>
      </c>
      <c r="J499" s="179">
        <f>ROUND(I499*H499,0)</f>
        <v>1263</v>
      </c>
      <c r="K499" s="175" t="s">
        <v>218</v>
      </c>
      <c r="L499" s="38"/>
      <c r="M499" s="180" t="s">
        <v>5</v>
      </c>
      <c r="N499" s="181" t="s">
        <v>43</v>
      </c>
      <c r="O499" s="39"/>
      <c r="P499" s="182">
        <f>O499*H499</f>
        <v>0</v>
      </c>
      <c r="Q499" s="182">
        <v>0</v>
      </c>
      <c r="R499" s="182">
        <f>Q499*H499</f>
        <v>0</v>
      </c>
      <c r="S499" s="182">
        <v>0</v>
      </c>
      <c r="T499" s="183">
        <f>S499*H499</f>
        <v>0</v>
      </c>
      <c r="V499" s="310"/>
      <c r="AR499" s="23" t="s">
        <v>286</v>
      </c>
      <c r="AT499" s="23" t="s">
        <v>214</v>
      </c>
      <c r="AU499" s="23" t="s">
        <v>80</v>
      </c>
      <c r="AY499" s="23" t="s">
        <v>212</v>
      </c>
      <c r="BE499" s="184">
        <f>IF(N499="základní",J499,0)</f>
        <v>1263</v>
      </c>
      <c r="BF499" s="184">
        <f>IF(N499="snížená",J499,0)</f>
        <v>0</v>
      </c>
      <c r="BG499" s="184">
        <f>IF(N499="zákl. přenesená",J499,0)</f>
        <v>0</v>
      </c>
      <c r="BH499" s="184">
        <f>IF(N499="sníž. přenesená",J499,0)</f>
        <v>0</v>
      </c>
      <c r="BI499" s="184">
        <f>IF(N499="nulová",J499,0)</f>
        <v>0</v>
      </c>
      <c r="BJ499" s="23" t="s">
        <v>11</v>
      </c>
      <c r="BK499" s="184">
        <f>ROUND(I499*H499,0)</f>
        <v>1263</v>
      </c>
      <c r="BL499" s="23" t="s">
        <v>286</v>
      </c>
      <c r="BM499" s="23" t="s">
        <v>924</v>
      </c>
    </row>
    <row r="500" spans="2:65" s="11" customFormat="1">
      <c r="B500" s="185"/>
      <c r="D500" s="186" t="s">
        <v>220</v>
      </c>
      <c r="E500" s="187" t="s">
        <v>5</v>
      </c>
      <c r="F500" s="188" t="s">
        <v>925</v>
      </c>
      <c r="H500" s="189">
        <v>2</v>
      </c>
      <c r="I500" s="190"/>
      <c r="L500" s="185"/>
      <c r="M500" s="191"/>
      <c r="N500" s="192"/>
      <c r="O500" s="192"/>
      <c r="P500" s="192"/>
      <c r="Q500" s="192"/>
      <c r="R500" s="192"/>
      <c r="S500" s="192"/>
      <c r="T500" s="193"/>
      <c r="V500" s="310"/>
      <c r="AT500" s="187" t="s">
        <v>220</v>
      </c>
      <c r="AU500" s="187" t="s">
        <v>80</v>
      </c>
      <c r="AV500" s="11" t="s">
        <v>80</v>
      </c>
      <c r="AW500" s="11" t="s">
        <v>36</v>
      </c>
      <c r="AX500" s="11" t="s">
        <v>11</v>
      </c>
      <c r="AY500" s="187" t="s">
        <v>212</v>
      </c>
    </row>
    <row r="501" spans="2:65" s="1" customFormat="1" ht="16.5" customHeight="1">
      <c r="B501" s="172"/>
      <c r="C501" s="202" t="s">
        <v>926</v>
      </c>
      <c r="D501" s="202" t="s">
        <v>339</v>
      </c>
      <c r="E501" s="203" t="s">
        <v>927</v>
      </c>
      <c r="F501" s="204" t="s">
        <v>928</v>
      </c>
      <c r="G501" s="205" t="s">
        <v>335</v>
      </c>
      <c r="H501" s="206">
        <v>1</v>
      </c>
      <c r="I501" s="207">
        <v>2037.8457599999999</v>
      </c>
      <c r="J501" s="208">
        <f>ROUND(I501*H501,0)</f>
        <v>2038</v>
      </c>
      <c r="K501" s="204" t="s">
        <v>218</v>
      </c>
      <c r="L501" s="209"/>
      <c r="M501" s="210" t="s">
        <v>5</v>
      </c>
      <c r="N501" s="211" t="s">
        <v>43</v>
      </c>
      <c r="O501" s="39"/>
      <c r="P501" s="182">
        <f>O501*H501</f>
        <v>0</v>
      </c>
      <c r="Q501" s="182">
        <v>1.6500000000000001E-2</v>
      </c>
      <c r="R501" s="182">
        <f>Q501*H501</f>
        <v>1.6500000000000001E-2</v>
      </c>
      <c r="S501" s="182">
        <v>0</v>
      </c>
      <c r="T501" s="183">
        <f>S501*H501</f>
        <v>0</v>
      </c>
      <c r="V501" s="310"/>
      <c r="AR501" s="23" t="s">
        <v>374</v>
      </c>
      <c r="AT501" s="23" t="s">
        <v>339</v>
      </c>
      <c r="AU501" s="23" t="s">
        <v>80</v>
      </c>
      <c r="AY501" s="23" t="s">
        <v>212</v>
      </c>
      <c r="BE501" s="184">
        <f>IF(N501="základní",J501,0)</f>
        <v>2038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23" t="s">
        <v>11</v>
      </c>
      <c r="BK501" s="184">
        <f>ROUND(I501*H501,0)</f>
        <v>2038</v>
      </c>
      <c r="BL501" s="23" t="s">
        <v>286</v>
      </c>
      <c r="BM501" s="23" t="s">
        <v>929</v>
      </c>
    </row>
    <row r="502" spans="2:65" s="1" customFormat="1" ht="16.5" customHeight="1">
      <c r="B502" s="172"/>
      <c r="C502" s="202" t="s">
        <v>930</v>
      </c>
      <c r="D502" s="202" t="s">
        <v>339</v>
      </c>
      <c r="E502" s="203" t="s">
        <v>931</v>
      </c>
      <c r="F502" s="204" t="s">
        <v>932</v>
      </c>
      <c r="G502" s="205" t="s">
        <v>335</v>
      </c>
      <c r="H502" s="206">
        <v>1</v>
      </c>
      <c r="I502" s="207">
        <v>2057.0707200000002</v>
      </c>
      <c r="J502" s="208">
        <f>ROUND(I502*H502,0)</f>
        <v>2057</v>
      </c>
      <c r="K502" s="204" t="s">
        <v>218</v>
      </c>
      <c r="L502" s="209"/>
      <c r="M502" s="210" t="s">
        <v>5</v>
      </c>
      <c r="N502" s="211" t="s">
        <v>43</v>
      </c>
      <c r="O502" s="39"/>
      <c r="P502" s="182">
        <f>O502*H502</f>
        <v>0</v>
      </c>
      <c r="Q502" s="182">
        <v>1.8499999999999999E-2</v>
      </c>
      <c r="R502" s="182">
        <f>Q502*H502</f>
        <v>1.8499999999999999E-2</v>
      </c>
      <c r="S502" s="182">
        <v>0</v>
      </c>
      <c r="T502" s="183">
        <f>S502*H502</f>
        <v>0</v>
      </c>
      <c r="V502" s="310"/>
      <c r="AR502" s="23" t="s">
        <v>374</v>
      </c>
      <c r="AT502" s="23" t="s">
        <v>339</v>
      </c>
      <c r="AU502" s="23" t="s">
        <v>80</v>
      </c>
      <c r="AY502" s="23" t="s">
        <v>212</v>
      </c>
      <c r="BE502" s="184">
        <f>IF(N502="základní",J502,0)</f>
        <v>2057</v>
      </c>
      <c r="BF502" s="184">
        <f>IF(N502="snížená",J502,0)</f>
        <v>0</v>
      </c>
      <c r="BG502" s="184">
        <f>IF(N502="zákl. přenesená",J502,0)</f>
        <v>0</v>
      </c>
      <c r="BH502" s="184">
        <f>IF(N502="sníž. přenesená",J502,0)</f>
        <v>0</v>
      </c>
      <c r="BI502" s="184">
        <f>IF(N502="nulová",J502,0)</f>
        <v>0</v>
      </c>
      <c r="BJ502" s="23" t="s">
        <v>11</v>
      </c>
      <c r="BK502" s="184">
        <f>ROUND(I502*H502,0)</f>
        <v>2057</v>
      </c>
      <c r="BL502" s="23" t="s">
        <v>286</v>
      </c>
      <c r="BM502" s="23" t="s">
        <v>933</v>
      </c>
    </row>
    <row r="503" spans="2:65" s="1" customFormat="1" ht="16.5" customHeight="1">
      <c r="B503" s="172"/>
      <c r="C503" s="173" t="s">
        <v>934</v>
      </c>
      <c r="D503" s="173" t="s">
        <v>214</v>
      </c>
      <c r="E503" s="174" t="s">
        <v>935</v>
      </c>
      <c r="F503" s="175" t="s">
        <v>936</v>
      </c>
      <c r="G503" s="176" t="s">
        <v>335</v>
      </c>
      <c r="H503" s="177">
        <v>2</v>
      </c>
      <c r="I503" s="178">
        <v>159.56716799999998</v>
      </c>
      <c r="J503" s="179">
        <f>ROUND(I503*H503,0)</f>
        <v>319</v>
      </c>
      <c r="K503" s="175" t="s">
        <v>218</v>
      </c>
      <c r="L503" s="38"/>
      <c r="M503" s="180" t="s">
        <v>5</v>
      </c>
      <c r="N503" s="181" t="s">
        <v>43</v>
      </c>
      <c r="O503" s="39"/>
      <c r="P503" s="182">
        <f>O503*H503</f>
        <v>0</v>
      </c>
      <c r="Q503" s="182">
        <v>0</v>
      </c>
      <c r="R503" s="182">
        <f>Q503*H503</f>
        <v>0</v>
      </c>
      <c r="S503" s="182">
        <v>0</v>
      </c>
      <c r="T503" s="183">
        <f>S503*H503</f>
        <v>0</v>
      </c>
      <c r="V503" s="310"/>
      <c r="AR503" s="23" t="s">
        <v>286</v>
      </c>
      <c r="AT503" s="23" t="s">
        <v>214</v>
      </c>
      <c r="AU503" s="23" t="s">
        <v>80</v>
      </c>
      <c r="AY503" s="23" t="s">
        <v>212</v>
      </c>
      <c r="BE503" s="184">
        <f>IF(N503="základní",J503,0)</f>
        <v>319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23" t="s">
        <v>11</v>
      </c>
      <c r="BK503" s="184">
        <f>ROUND(I503*H503,0)</f>
        <v>319</v>
      </c>
      <c r="BL503" s="23" t="s">
        <v>286</v>
      </c>
      <c r="BM503" s="23" t="s">
        <v>937</v>
      </c>
    </row>
    <row r="504" spans="2:65" s="11" customFormat="1">
      <c r="B504" s="185"/>
      <c r="D504" s="186" t="s">
        <v>220</v>
      </c>
      <c r="E504" s="187" t="s">
        <v>5</v>
      </c>
      <c r="F504" s="188" t="s">
        <v>925</v>
      </c>
      <c r="H504" s="189">
        <v>2</v>
      </c>
      <c r="I504" s="190"/>
      <c r="L504" s="185"/>
      <c r="M504" s="191"/>
      <c r="N504" s="192"/>
      <c r="O504" s="192"/>
      <c r="P504" s="192"/>
      <c r="Q504" s="192"/>
      <c r="R504" s="192"/>
      <c r="S504" s="192"/>
      <c r="T504" s="193"/>
      <c r="V504" s="310"/>
      <c r="AT504" s="187" t="s">
        <v>220</v>
      </c>
      <c r="AU504" s="187" t="s">
        <v>80</v>
      </c>
      <c r="AV504" s="11" t="s">
        <v>80</v>
      </c>
      <c r="AW504" s="11" t="s">
        <v>36</v>
      </c>
      <c r="AX504" s="11" t="s">
        <v>11</v>
      </c>
      <c r="AY504" s="187" t="s">
        <v>212</v>
      </c>
    </row>
    <row r="505" spans="2:65" s="1" customFormat="1" ht="16.5" customHeight="1">
      <c r="B505" s="172"/>
      <c r="C505" s="202" t="s">
        <v>938</v>
      </c>
      <c r="D505" s="202" t="s">
        <v>339</v>
      </c>
      <c r="E505" s="203" t="s">
        <v>939</v>
      </c>
      <c r="F505" s="204" t="s">
        <v>940</v>
      </c>
      <c r="G505" s="205" t="s">
        <v>335</v>
      </c>
      <c r="H505" s="206">
        <v>2</v>
      </c>
      <c r="I505" s="207">
        <v>1201.56</v>
      </c>
      <c r="J505" s="208">
        <f>ROUND(I505*H505,0)</f>
        <v>2403</v>
      </c>
      <c r="K505" s="204" t="s">
        <v>5</v>
      </c>
      <c r="L505" s="209"/>
      <c r="M505" s="210" t="s">
        <v>5</v>
      </c>
      <c r="N505" s="211" t="s">
        <v>43</v>
      </c>
      <c r="O505" s="39"/>
      <c r="P505" s="182">
        <f>O505*H505</f>
        <v>0</v>
      </c>
      <c r="Q505" s="182">
        <v>0</v>
      </c>
      <c r="R505" s="182">
        <f>Q505*H505</f>
        <v>0</v>
      </c>
      <c r="S505" s="182">
        <v>0</v>
      </c>
      <c r="T505" s="183">
        <f>S505*H505</f>
        <v>0</v>
      </c>
      <c r="V505" s="310"/>
      <c r="AR505" s="23" t="s">
        <v>374</v>
      </c>
      <c r="AT505" s="23" t="s">
        <v>339</v>
      </c>
      <c r="AU505" s="23" t="s">
        <v>80</v>
      </c>
      <c r="AY505" s="23" t="s">
        <v>212</v>
      </c>
      <c r="BE505" s="184">
        <f>IF(N505="základní",J505,0)</f>
        <v>2403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23" t="s">
        <v>11</v>
      </c>
      <c r="BK505" s="184">
        <f>ROUND(I505*H505,0)</f>
        <v>2403</v>
      </c>
      <c r="BL505" s="23" t="s">
        <v>286</v>
      </c>
      <c r="BM505" s="23" t="s">
        <v>941</v>
      </c>
    </row>
    <row r="506" spans="2:65" s="1" customFormat="1" ht="16.5" customHeight="1">
      <c r="B506" s="172"/>
      <c r="C506" s="173" t="s">
        <v>942</v>
      </c>
      <c r="D506" s="173" t="s">
        <v>214</v>
      </c>
      <c r="E506" s="174" t="s">
        <v>943</v>
      </c>
      <c r="F506" s="175" t="s">
        <v>944</v>
      </c>
      <c r="G506" s="176" t="s">
        <v>247</v>
      </c>
      <c r="H506" s="177">
        <v>0.19800000000000001</v>
      </c>
      <c r="I506" s="178">
        <v>990.08543999999995</v>
      </c>
      <c r="J506" s="179">
        <f>ROUND(I506*H506,0)</f>
        <v>196</v>
      </c>
      <c r="K506" s="175" t="s">
        <v>218</v>
      </c>
      <c r="L506" s="38"/>
      <c r="M506" s="180" t="s">
        <v>5</v>
      </c>
      <c r="N506" s="181" t="s">
        <v>43</v>
      </c>
      <c r="O506" s="39"/>
      <c r="P506" s="182">
        <f>O506*H506</f>
        <v>0</v>
      </c>
      <c r="Q506" s="182">
        <v>0</v>
      </c>
      <c r="R506" s="182">
        <f>Q506*H506</f>
        <v>0</v>
      </c>
      <c r="S506" s="182">
        <v>0</v>
      </c>
      <c r="T506" s="183">
        <f>S506*H506</f>
        <v>0</v>
      </c>
      <c r="V506" s="310"/>
      <c r="AR506" s="23" t="s">
        <v>286</v>
      </c>
      <c r="AT506" s="23" t="s">
        <v>214</v>
      </c>
      <c r="AU506" s="23" t="s">
        <v>80</v>
      </c>
      <c r="AY506" s="23" t="s">
        <v>212</v>
      </c>
      <c r="BE506" s="184">
        <f>IF(N506="základní",J506,0)</f>
        <v>196</v>
      </c>
      <c r="BF506" s="184">
        <f>IF(N506="snížená",J506,0)</f>
        <v>0</v>
      </c>
      <c r="BG506" s="184">
        <f>IF(N506="zákl. přenesená",J506,0)</f>
        <v>0</v>
      </c>
      <c r="BH506" s="184">
        <f>IF(N506="sníž. přenesená",J506,0)</f>
        <v>0</v>
      </c>
      <c r="BI506" s="184">
        <f>IF(N506="nulová",J506,0)</f>
        <v>0</v>
      </c>
      <c r="BJ506" s="23" t="s">
        <v>11</v>
      </c>
      <c r="BK506" s="184">
        <f>ROUND(I506*H506,0)</f>
        <v>196</v>
      </c>
      <c r="BL506" s="23" t="s">
        <v>286</v>
      </c>
      <c r="BM506" s="23" t="s">
        <v>945</v>
      </c>
    </row>
    <row r="507" spans="2:65" s="10" customFormat="1" ht="29.85" customHeight="1">
      <c r="B507" s="159"/>
      <c r="D507" s="160" t="s">
        <v>71</v>
      </c>
      <c r="E507" s="170" t="s">
        <v>946</v>
      </c>
      <c r="F507" s="170" t="s">
        <v>947</v>
      </c>
      <c r="I507" s="162"/>
      <c r="J507" s="171">
        <f>BK507</f>
        <v>244463</v>
      </c>
      <c r="L507" s="159"/>
      <c r="M507" s="164"/>
      <c r="N507" s="165"/>
      <c r="O507" s="165"/>
      <c r="P507" s="166">
        <f>SUM(P508:P521)</f>
        <v>0</v>
      </c>
      <c r="Q507" s="165"/>
      <c r="R507" s="166">
        <f>SUM(R508:R521)</f>
        <v>0.59713435449999996</v>
      </c>
      <c r="S507" s="165"/>
      <c r="T507" s="167">
        <f>SUM(T508:T521)</f>
        <v>0.66139199999999998</v>
      </c>
      <c r="V507" s="310"/>
      <c r="AR507" s="160" t="s">
        <v>80</v>
      </c>
      <c r="AT507" s="168" t="s">
        <v>71</v>
      </c>
      <c r="AU507" s="168" t="s">
        <v>11</v>
      </c>
      <c r="AY507" s="160" t="s">
        <v>212</v>
      </c>
      <c r="BK507" s="169">
        <f>SUM(BK508:BK521)</f>
        <v>244463</v>
      </c>
    </row>
    <row r="508" spans="2:65" s="1" customFormat="1" ht="16.5" customHeight="1">
      <c r="B508" s="172"/>
      <c r="C508" s="173" t="s">
        <v>948</v>
      </c>
      <c r="D508" s="173" t="s">
        <v>214</v>
      </c>
      <c r="E508" s="174" t="s">
        <v>949</v>
      </c>
      <c r="F508" s="175" t="s">
        <v>950</v>
      </c>
      <c r="G508" s="176" t="s">
        <v>268</v>
      </c>
      <c r="H508" s="177">
        <v>17</v>
      </c>
      <c r="I508" s="178">
        <v>224.93203199999999</v>
      </c>
      <c r="J508" s="179">
        <f>ROUND(I508*H508,0)</f>
        <v>3824</v>
      </c>
      <c r="K508" s="175" t="s">
        <v>218</v>
      </c>
      <c r="L508" s="38"/>
      <c r="M508" s="180" t="s">
        <v>5</v>
      </c>
      <c r="N508" s="181" t="s">
        <v>43</v>
      </c>
      <c r="O508" s="39"/>
      <c r="P508" s="182">
        <f>O508*H508</f>
        <v>0</v>
      </c>
      <c r="Q508" s="182">
        <v>0</v>
      </c>
      <c r="R508" s="182">
        <f>Q508*H508</f>
        <v>0</v>
      </c>
      <c r="S508" s="182">
        <v>0</v>
      </c>
      <c r="T508" s="183">
        <f>S508*H508</f>
        <v>0</v>
      </c>
      <c r="V508" s="310"/>
      <c r="AR508" s="23" t="s">
        <v>286</v>
      </c>
      <c r="AT508" s="23" t="s">
        <v>214</v>
      </c>
      <c r="AU508" s="23" t="s">
        <v>80</v>
      </c>
      <c r="AY508" s="23" t="s">
        <v>212</v>
      </c>
      <c r="BE508" s="184">
        <f>IF(N508="základní",J508,0)</f>
        <v>3824</v>
      </c>
      <c r="BF508" s="184">
        <f>IF(N508="snížená",J508,0)</f>
        <v>0</v>
      </c>
      <c r="BG508" s="184">
        <f>IF(N508="zákl. přenesená",J508,0)</f>
        <v>0</v>
      </c>
      <c r="BH508" s="184">
        <f>IF(N508="sníž. přenesená",J508,0)</f>
        <v>0</v>
      </c>
      <c r="BI508" s="184">
        <f>IF(N508="nulová",J508,0)</f>
        <v>0</v>
      </c>
      <c r="BJ508" s="23" t="s">
        <v>11</v>
      </c>
      <c r="BK508" s="184">
        <f>ROUND(I508*H508,0)</f>
        <v>3824</v>
      </c>
      <c r="BL508" s="23" t="s">
        <v>286</v>
      </c>
      <c r="BM508" s="23" t="s">
        <v>951</v>
      </c>
    </row>
    <row r="509" spans="2:65" s="11" customFormat="1">
      <c r="B509" s="185"/>
      <c r="D509" s="186" t="s">
        <v>220</v>
      </c>
      <c r="E509" s="187" t="s">
        <v>5</v>
      </c>
      <c r="F509" s="188" t="s">
        <v>952</v>
      </c>
      <c r="H509" s="189">
        <v>17</v>
      </c>
      <c r="I509" s="190"/>
      <c r="L509" s="185"/>
      <c r="M509" s="191"/>
      <c r="N509" s="192"/>
      <c r="O509" s="192"/>
      <c r="P509" s="192"/>
      <c r="Q509" s="192"/>
      <c r="R509" s="192"/>
      <c r="S509" s="192"/>
      <c r="T509" s="193"/>
      <c r="V509" s="310"/>
      <c r="AT509" s="187" t="s">
        <v>220</v>
      </c>
      <c r="AU509" s="187" t="s">
        <v>80</v>
      </c>
      <c r="AV509" s="11" t="s">
        <v>80</v>
      </c>
      <c r="AW509" s="11" t="s">
        <v>36</v>
      </c>
      <c r="AX509" s="11" t="s">
        <v>11</v>
      </c>
      <c r="AY509" s="187" t="s">
        <v>212</v>
      </c>
    </row>
    <row r="510" spans="2:65" s="1" customFormat="1" ht="16.5" customHeight="1">
      <c r="B510" s="172"/>
      <c r="C510" s="202" t="s">
        <v>953</v>
      </c>
      <c r="D510" s="202" t="s">
        <v>339</v>
      </c>
      <c r="E510" s="203" t="s">
        <v>954</v>
      </c>
      <c r="F510" s="204" t="s">
        <v>955</v>
      </c>
      <c r="G510" s="205" t="s">
        <v>268</v>
      </c>
      <c r="H510" s="206">
        <v>17</v>
      </c>
      <c r="I510" s="207">
        <v>4662.0527999999995</v>
      </c>
      <c r="J510" s="208">
        <f>ROUND(I510*H510,0)</f>
        <v>79255</v>
      </c>
      <c r="K510" s="204" t="s">
        <v>5</v>
      </c>
      <c r="L510" s="209"/>
      <c r="M510" s="210" t="s">
        <v>5</v>
      </c>
      <c r="N510" s="211" t="s">
        <v>43</v>
      </c>
      <c r="O510" s="39"/>
      <c r="P510" s="182">
        <f>O510*H510</f>
        <v>0</v>
      </c>
      <c r="Q510" s="182">
        <v>0.03</v>
      </c>
      <c r="R510" s="182">
        <f>Q510*H510</f>
        <v>0.51</v>
      </c>
      <c r="S510" s="182">
        <v>0</v>
      </c>
      <c r="T510" s="183">
        <f>S510*H510</f>
        <v>0</v>
      </c>
      <c r="V510" s="310"/>
      <c r="AR510" s="23" t="s">
        <v>374</v>
      </c>
      <c r="AT510" s="23" t="s">
        <v>339</v>
      </c>
      <c r="AU510" s="23" t="s">
        <v>80</v>
      </c>
      <c r="AY510" s="23" t="s">
        <v>212</v>
      </c>
      <c r="BE510" s="184">
        <f>IF(N510="základní",J510,0)</f>
        <v>79255</v>
      </c>
      <c r="BF510" s="184">
        <f>IF(N510="snížená",J510,0)</f>
        <v>0</v>
      </c>
      <c r="BG510" s="184">
        <f>IF(N510="zákl. přenesená",J510,0)</f>
        <v>0</v>
      </c>
      <c r="BH510" s="184">
        <f>IF(N510="sníž. přenesená",J510,0)</f>
        <v>0</v>
      </c>
      <c r="BI510" s="184">
        <f>IF(N510="nulová",J510,0)</f>
        <v>0</v>
      </c>
      <c r="BJ510" s="23" t="s">
        <v>11</v>
      </c>
      <c r="BK510" s="184">
        <f>ROUND(I510*H510,0)</f>
        <v>79255</v>
      </c>
      <c r="BL510" s="23" t="s">
        <v>286</v>
      </c>
      <c r="BM510" s="23" t="s">
        <v>956</v>
      </c>
    </row>
    <row r="511" spans="2:65" s="11" customFormat="1">
      <c r="B511" s="185"/>
      <c r="D511" s="186" t="s">
        <v>220</v>
      </c>
      <c r="E511" s="187" t="s">
        <v>5</v>
      </c>
      <c r="F511" s="188" t="s">
        <v>952</v>
      </c>
      <c r="H511" s="189">
        <v>17</v>
      </c>
      <c r="I511" s="190"/>
      <c r="L511" s="185"/>
      <c r="M511" s="191"/>
      <c r="N511" s="192"/>
      <c r="O511" s="192"/>
      <c r="P511" s="192"/>
      <c r="Q511" s="192"/>
      <c r="R511" s="192"/>
      <c r="S511" s="192"/>
      <c r="T511" s="193"/>
      <c r="V511" s="310"/>
      <c r="AT511" s="187" t="s">
        <v>220</v>
      </c>
      <c r="AU511" s="187" t="s">
        <v>80</v>
      </c>
      <c r="AV511" s="11" t="s">
        <v>80</v>
      </c>
      <c r="AW511" s="11" t="s">
        <v>36</v>
      </c>
      <c r="AX511" s="11" t="s">
        <v>11</v>
      </c>
      <c r="AY511" s="187" t="s">
        <v>212</v>
      </c>
    </row>
    <row r="512" spans="2:65" s="1" customFormat="1" ht="16.5" customHeight="1">
      <c r="B512" s="172"/>
      <c r="C512" s="173" t="s">
        <v>957</v>
      </c>
      <c r="D512" s="173" t="s">
        <v>214</v>
      </c>
      <c r="E512" s="174" t="s">
        <v>958</v>
      </c>
      <c r="F512" s="175" t="s">
        <v>959</v>
      </c>
      <c r="G512" s="176" t="s">
        <v>335</v>
      </c>
      <c r="H512" s="177">
        <v>1</v>
      </c>
      <c r="I512" s="178">
        <v>3883.4419199999998</v>
      </c>
      <c r="J512" s="179">
        <f>ROUND(I512*H512,0)</f>
        <v>3883</v>
      </c>
      <c r="K512" s="175" t="s">
        <v>218</v>
      </c>
      <c r="L512" s="38"/>
      <c r="M512" s="180" t="s">
        <v>5</v>
      </c>
      <c r="N512" s="181" t="s">
        <v>43</v>
      </c>
      <c r="O512" s="39"/>
      <c r="P512" s="182">
        <f>O512*H512</f>
        <v>0</v>
      </c>
      <c r="Q512" s="182">
        <v>0</v>
      </c>
      <c r="R512" s="182">
        <f>Q512*H512</f>
        <v>0</v>
      </c>
      <c r="S512" s="182">
        <v>0</v>
      </c>
      <c r="T512" s="183">
        <f>S512*H512</f>
        <v>0</v>
      </c>
      <c r="V512" s="310"/>
      <c r="AR512" s="23" t="s">
        <v>286</v>
      </c>
      <c r="AT512" s="23" t="s">
        <v>214</v>
      </c>
      <c r="AU512" s="23" t="s">
        <v>80</v>
      </c>
      <c r="AY512" s="23" t="s">
        <v>212</v>
      </c>
      <c r="BE512" s="184">
        <f>IF(N512="základní",J512,0)</f>
        <v>3883</v>
      </c>
      <c r="BF512" s="184">
        <f>IF(N512="snížená",J512,0)</f>
        <v>0</v>
      </c>
      <c r="BG512" s="184">
        <f>IF(N512="zákl. přenesená",J512,0)</f>
        <v>0</v>
      </c>
      <c r="BH512" s="184">
        <f>IF(N512="sníž. přenesená",J512,0)</f>
        <v>0</v>
      </c>
      <c r="BI512" s="184">
        <f>IF(N512="nulová",J512,0)</f>
        <v>0</v>
      </c>
      <c r="BJ512" s="23" t="s">
        <v>11</v>
      </c>
      <c r="BK512" s="184">
        <f>ROUND(I512*H512,0)</f>
        <v>3883</v>
      </c>
      <c r="BL512" s="23" t="s">
        <v>286</v>
      </c>
      <c r="BM512" s="23" t="s">
        <v>960</v>
      </c>
    </row>
    <row r="513" spans="2:65" s="11" customFormat="1">
      <c r="B513" s="185"/>
      <c r="D513" s="186" t="s">
        <v>220</v>
      </c>
      <c r="E513" s="187" t="s">
        <v>5</v>
      </c>
      <c r="F513" s="188" t="s">
        <v>961</v>
      </c>
      <c r="H513" s="189">
        <v>1</v>
      </c>
      <c r="I513" s="190"/>
      <c r="L513" s="185"/>
      <c r="M513" s="191"/>
      <c r="N513" s="192"/>
      <c r="O513" s="192"/>
      <c r="P513" s="192"/>
      <c r="Q513" s="192"/>
      <c r="R513" s="192"/>
      <c r="S513" s="192"/>
      <c r="T513" s="193"/>
      <c r="V513" s="310"/>
      <c r="AT513" s="187" t="s">
        <v>220</v>
      </c>
      <c r="AU513" s="187" t="s">
        <v>80</v>
      </c>
      <c r="AV513" s="11" t="s">
        <v>80</v>
      </c>
      <c r="AW513" s="11" t="s">
        <v>36</v>
      </c>
      <c r="AX513" s="11" t="s">
        <v>11</v>
      </c>
      <c r="AY513" s="187" t="s">
        <v>212</v>
      </c>
    </row>
    <row r="514" spans="2:65" s="1" customFormat="1" ht="16.5" customHeight="1">
      <c r="B514" s="172"/>
      <c r="C514" s="202" t="s">
        <v>962</v>
      </c>
      <c r="D514" s="202" t="s">
        <v>339</v>
      </c>
      <c r="E514" s="203" t="s">
        <v>963</v>
      </c>
      <c r="F514" s="204" t="s">
        <v>964</v>
      </c>
      <c r="G514" s="205" t="s">
        <v>289</v>
      </c>
      <c r="H514" s="206">
        <v>3.48</v>
      </c>
      <c r="I514" s="207">
        <v>33643.68</v>
      </c>
      <c r="J514" s="208">
        <f>ROUND(I514*H514,0)</f>
        <v>117080</v>
      </c>
      <c r="K514" s="204" t="s">
        <v>5</v>
      </c>
      <c r="L514" s="209"/>
      <c r="M514" s="210" t="s">
        <v>5</v>
      </c>
      <c r="N514" s="211" t="s">
        <v>43</v>
      </c>
      <c r="O514" s="39"/>
      <c r="P514" s="182">
        <f>O514*H514</f>
        <v>0</v>
      </c>
      <c r="Q514" s="182">
        <v>2.5000000000000001E-2</v>
      </c>
      <c r="R514" s="182">
        <f>Q514*H514</f>
        <v>8.7000000000000008E-2</v>
      </c>
      <c r="S514" s="182">
        <v>0</v>
      </c>
      <c r="T514" s="183">
        <f>S514*H514</f>
        <v>0</v>
      </c>
      <c r="V514" s="310"/>
      <c r="AR514" s="23" t="s">
        <v>374</v>
      </c>
      <c r="AT514" s="23" t="s">
        <v>339</v>
      </c>
      <c r="AU514" s="23" t="s">
        <v>80</v>
      </c>
      <c r="AY514" s="23" t="s">
        <v>212</v>
      </c>
      <c r="BE514" s="184">
        <f>IF(N514="základní",J514,0)</f>
        <v>117080</v>
      </c>
      <c r="BF514" s="184">
        <f>IF(N514="snížená",J514,0)</f>
        <v>0</v>
      </c>
      <c r="BG514" s="184">
        <f>IF(N514="zákl. přenesená",J514,0)</f>
        <v>0</v>
      </c>
      <c r="BH514" s="184">
        <f>IF(N514="sníž. přenesená",J514,0)</f>
        <v>0</v>
      </c>
      <c r="BI514" s="184">
        <f>IF(N514="nulová",J514,0)</f>
        <v>0</v>
      </c>
      <c r="BJ514" s="23" t="s">
        <v>11</v>
      </c>
      <c r="BK514" s="184">
        <f>ROUND(I514*H514,0)</f>
        <v>117080</v>
      </c>
      <c r="BL514" s="23" t="s">
        <v>286</v>
      </c>
      <c r="BM514" s="23" t="s">
        <v>965</v>
      </c>
    </row>
    <row r="515" spans="2:65" s="11" customFormat="1">
      <c r="B515" s="185"/>
      <c r="D515" s="186" t="s">
        <v>220</v>
      </c>
      <c r="E515" s="187" t="s">
        <v>5</v>
      </c>
      <c r="F515" s="188" t="s">
        <v>966</v>
      </c>
      <c r="H515" s="189">
        <v>3.48</v>
      </c>
      <c r="I515" s="190"/>
      <c r="L515" s="185"/>
      <c r="M515" s="191"/>
      <c r="N515" s="192"/>
      <c r="O515" s="192"/>
      <c r="P515" s="192"/>
      <c r="Q515" s="192"/>
      <c r="R515" s="192"/>
      <c r="S515" s="192"/>
      <c r="T515" s="193"/>
      <c r="V515" s="310"/>
      <c r="AT515" s="187" t="s">
        <v>220</v>
      </c>
      <c r="AU515" s="187" t="s">
        <v>80</v>
      </c>
      <c r="AV515" s="11" t="s">
        <v>80</v>
      </c>
      <c r="AW515" s="11" t="s">
        <v>36</v>
      </c>
      <c r="AX515" s="11" t="s">
        <v>11</v>
      </c>
      <c r="AY515" s="187" t="s">
        <v>212</v>
      </c>
    </row>
    <row r="516" spans="2:65" s="1" customFormat="1" ht="16.5" customHeight="1">
      <c r="B516" s="172"/>
      <c r="C516" s="173" t="s">
        <v>967</v>
      </c>
      <c r="D516" s="173" t="s">
        <v>214</v>
      </c>
      <c r="E516" s="174" t="s">
        <v>968</v>
      </c>
      <c r="F516" s="175" t="s">
        <v>969</v>
      </c>
      <c r="G516" s="176" t="s">
        <v>289</v>
      </c>
      <c r="H516" s="177">
        <v>36.744</v>
      </c>
      <c r="I516" s="178">
        <v>333.55305599999997</v>
      </c>
      <c r="J516" s="179">
        <f>ROUND(I516*H516,0)</f>
        <v>12256</v>
      </c>
      <c r="K516" s="175" t="s">
        <v>218</v>
      </c>
      <c r="L516" s="38"/>
      <c r="M516" s="180" t="s">
        <v>5</v>
      </c>
      <c r="N516" s="181" t="s">
        <v>43</v>
      </c>
      <c r="O516" s="39"/>
      <c r="P516" s="182">
        <f>O516*H516</f>
        <v>0</v>
      </c>
      <c r="Q516" s="182">
        <v>0</v>
      </c>
      <c r="R516" s="182">
        <f>Q516*H516</f>
        <v>0</v>
      </c>
      <c r="S516" s="182">
        <v>1.7999999999999999E-2</v>
      </c>
      <c r="T516" s="183">
        <f>S516*H516</f>
        <v>0.66139199999999998</v>
      </c>
      <c r="V516" s="310"/>
      <c r="AR516" s="23" t="s">
        <v>286</v>
      </c>
      <c r="AT516" s="23" t="s">
        <v>214</v>
      </c>
      <c r="AU516" s="23" t="s">
        <v>80</v>
      </c>
      <c r="AY516" s="23" t="s">
        <v>212</v>
      </c>
      <c r="BE516" s="184">
        <f>IF(N516="základní",J516,0)</f>
        <v>12256</v>
      </c>
      <c r="BF516" s="184">
        <f>IF(N516="snížená",J516,0)</f>
        <v>0</v>
      </c>
      <c r="BG516" s="184">
        <f>IF(N516="zákl. přenesená",J516,0)</f>
        <v>0</v>
      </c>
      <c r="BH516" s="184">
        <f>IF(N516="sníž. přenesená",J516,0)</f>
        <v>0</v>
      </c>
      <c r="BI516" s="184">
        <f>IF(N516="nulová",J516,0)</f>
        <v>0</v>
      </c>
      <c r="BJ516" s="23" t="s">
        <v>11</v>
      </c>
      <c r="BK516" s="184">
        <f>ROUND(I516*H516,0)</f>
        <v>12256</v>
      </c>
      <c r="BL516" s="23" t="s">
        <v>286</v>
      </c>
      <c r="BM516" s="23" t="s">
        <v>970</v>
      </c>
    </row>
    <row r="517" spans="2:65" s="11" customFormat="1">
      <c r="B517" s="185"/>
      <c r="D517" s="186" t="s">
        <v>220</v>
      </c>
      <c r="E517" s="187" t="s">
        <v>5</v>
      </c>
      <c r="F517" s="188" t="s">
        <v>971</v>
      </c>
      <c r="H517" s="189">
        <v>36.744</v>
      </c>
      <c r="I517" s="190"/>
      <c r="L517" s="185"/>
      <c r="M517" s="191"/>
      <c r="N517" s="192"/>
      <c r="O517" s="192"/>
      <c r="P517" s="192"/>
      <c r="Q517" s="192"/>
      <c r="R517" s="192"/>
      <c r="S517" s="192"/>
      <c r="T517" s="193"/>
      <c r="V517" s="310"/>
      <c r="AT517" s="187" t="s">
        <v>220</v>
      </c>
      <c r="AU517" s="187" t="s">
        <v>80</v>
      </c>
      <c r="AV517" s="11" t="s">
        <v>80</v>
      </c>
      <c r="AW517" s="11" t="s">
        <v>36</v>
      </c>
      <c r="AX517" s="11" t="s">
        <v>72</v>
      </c>
      <c r="AY517" s="187" t="s">
        <v>212</v>
      </c>
    </row>
    <row r="518" spans="2:65" s="12" customFormat="1">
      <c r="B518" s="194"/>
      <c r="D518" s="186" t="s">
        <v>220</v>
      </c>
      <c r="E518" s="195" t="s">
        <v>5</v>
      </c>
      <c r="F518" s="196" t="s">
        <v>972</v>
      </c>
      <c r="H518" s="197">
        <v>36.744</v>
      </c>
      <c r="I518" s="198"/>
      <c r="L518" s="194"/>
      <c r="M518" s="199"/>
      <c r="N518" s="200"/>
      <c r="O518" s="200"/>
      <c r="P518" s="200"/>
      <c r="Q518" s="200"/>
      <c r="R518" s="200"/>
      <c r="S518" s="200"/>
      <c r="T518" s="201"/>
      <c r="V518" s="310"/>
      <c r="AT518" s="195" t="s">
        <v>220</v>
      </c>
      <c r="AU518" s="195" t="s">
        <v>80</v>
      </c>
      <c r="AV518" s="12" t="s">
        <v>83</v>
      </c>
      <c r="AW518" s="12" t="s">
        <v>36</v>
      </c>
      <c r="AX518" s="12" t="s">
        <v>11</v>
      </c>
      <c r="AY518" s="195" t="s">
        <v>212</v>
      </c>
    </row>
    <row r="519" spans="2:65" s="1" customFormat="1" ht="16.5" customHeight="1">
      <c r="B519" s="172"/>
      <c r="C519" s="173" t="s">
        <v>973</v>
      </c>
      <c r="D519" s="173" t="s">
        <v>214</v>
      </c>
      <c r="E519" s="174" t="s">
        <v>974</v>
      </c>
      <c r="F519" s="175" t="s">
        <v>975</v>
      </c>
      <c r="G519" s="176" t="s">
        <v>335</v>
      </c>
      <c r="H519" s="177">
        <v>1</v>
      </c>
      <c r="I519" s="178">
        <v>27395.567999999999</v>
      </c>
      <c r="J519" s="179">
        <f>ROUND(I519*H519,0)</f>
        <v>27396</v>
      </c>
      <c r="K519" s="175" t="s">
        <v>5</v>
      </c>
      <c r="L519" s="38"/>
      <c r="M519" s="180" t="s">
        <v>5</v>
      </c>
      <c r="N519" s="181" t="s">
        <v>43</v>
      </c>
      <c r="O519" s="39"/>
      <c r="P519" s="182">
        <f>O519*H519</f>
        <v>0</v>
      </c>
      <c r="Q519" s="182">
        <v>1.343545E-4</v>
      </c>
      <c r="R519" s="182">
        <f>Q519*H519</f>
        <v>1.343545E-4</v>
      </c>
      <c r="S519" s="182">
        <v>0</v>
      </c>
      <c r="T519" s="183">
        <f>S519*H519</f>
        <v>0</v>
      </c>
      <c r="V519" s="310"/>
      <c r="AR519" s="23" t="s">
        <v>286</v>
      </c>
      <c r="AT519" s="23" t="s">
        <v>214</v>
      </c>
      <c r="AU519" s="23" t="s">
        <v>80</v>
      </c>
      <c r="AY519" s="23" t="s">
        <v>212</v>
      </c>
      <c r="BE519" s="184">
        <f>IF(N519="základní",J519,0)</f>
        <v>27396</v>
      </c>
      <c r="BF519" s="184">
        <f>IF(N519="snížená",J519,0)</f>
        <v>0</v>
      </c>
      <c r="BG519" s="184">
        <f>IF(N519="zákl. přenesená",J519,0)</f>
        <v>0</v>
      </c>
      <c r="BH519" s="184">
        <f>IF(N519="sníž. přenesená",J519,0)</f>
        <v>0</v>
      </c>
      <c r="BI519" s="184">
        <f>IF(N519="nulová",J519,0)</f>
        <v>0</v>
      </c>
      <c r="BJ519" s="23" t="s">
        <v>11</v>
      </c>
      <c r="BK519" s="184">
        <f>ROUND(I519*H519,0)</f>
        <v>27396</v>
      </c>
      <c r="BL519" s="23" t="s">
        <v>286</v>
      </c>
      <c r="BM519" s="23" t="s">
        <v>976</v>
      </c>
    </row>
    <row r="520" spans="2:65" s="11" customFormat="1">
      <c r="B520" s="185"/>
      <c r="D520" s="186" t="s">
        <v>220</v>
      </c>
      <c r="E520" s="187" t="s">
        <v>5</v>
      </c>
      <c r="F520" s="188" t="s">
        <v>977</v>
      </c>
      <c r="H520" s="189">
        <v>1</v>
      </c>
      <c r="I520" s="190"/>
      <c r="L520" s="185"/>
      <c r="M520" s="191"/>
      <c r="N520" s="192"/>
      <c r="O520" s="192"/>
      <c r="P520" s="192"/>
      <c r="Q520" s="192"/>
      <c r="R520" s="192"/>
      <c r="S520" s="192"/>
      <c r="T520" s="193"/>
      <c r="V520" s="310"/>
      <c r="AT520" s="187" t="s">
        <v>220</v>
      </c>
      <c r="AU520" s="187" t="s">
        <v>80</v>
      </c>
      <c r="AV520" s="11" t="s">
        <v>80</v>
      </c>
      <c r="AW520" s="11" t="s">
        <v>36</v>
      </c>
      <c r="AX520" s="11" t="s">
        <v>11</v>
      </c>
      <c r="AY520" s="187" t="s">
        <v>212</v>
      </c>
    </row>
    <row r="521" spans="2:65" s="1" customFormat="1" ht="16.5" customHeight="1">
      <c r="B521" s="172"/>
      <c r="C521" s="173" t="s">
        <v>978</v>
      </c>
      <c r="D521" s="173" t="s">
        <v>214</v>
      </c>
      <c r="E521" s="174" t="s">
        <v>979</v>
      </c>
      <c r="F521" s="175" t="s">
        <v>980</v>
      </c>
      <c r="G521" s="176" t="s">
        <v>247</v>
      </c>
      <c r="H521" s="177">
        <v>0.59699999999999998</v>
      </c>
      <c r="I521" s="178">
        <v>1288.07232</v>
      </c>
      <c r="J521" s="179">
        <f>ROUND(I521*H521,0)</f>
        <v>769</v>
      </c>
      <c r="K521" s="175" t="s">
        <v>218</v>
      </c>
      <c r="L521" s="38"/>
      <c r="M521" s="180" t="s">
        <v>5</v>
      </c>
      <c r="N521" s="181" t="s">
        <v>43</v>
      </c>
      <c r="O521" s="39"/>
      <c r="P521" s="182">
        <f>O521*H521</f>
        <v>0</v>
      </c>
      <c r="Q521" s="182">
        <v>0</v>
      </c>
      <c r="R521" s="182">
        <f>Q521*H521</f>
        <v>0</v>
      </c>
      <c r="S521" s="182">
        <v>0</v>
      </c>
      <c r="T521" s="183">
        <f>S521*H521</f>
        <v>0</v>
      </c>
      <c r="V521" s="310"/>
      <c r="AR521" s="23" t="s">
        <v>286</v>
      </c>
      <c r="AT521" s="23" t="s">
        <v>214</v>
      </c>
      <c r="AU521" s="23" t="s">
        <v>80</v>
      </c>
      <c r="AY521" s="23" t="s">
        <v>212</v>
      </c>
      <c r="BE521" s="184">
        <f>IF(N521="základní",J521,0)</f>
        <v>769</v>
      </c>
      <c r="BF521" s="184">
        <f>IF(N521="snížená",J521,0)</f>
        <v>0</v>
      </c>
      <c r="BG521" s="184">
        <f>IF(N521="zákl. přenesená",J521,0)</f>
        <v>0</v>
      </c>
      <c r="BH521" s="184">
        <f>IF(N521="sníž. přenesená",J521,0)</f>
        <v>0</v>
      </c>
      <c r="BI521" s="184">
        <f>IF(N521="nulová",J521,0)</f>
        <v>0</v>
      </c>
      <c r="BJ521" s="23" t="s">
        <v>11</v>
      </c>
      <c r="BK521" s="184">
        <f>ROUND(I521*H521,0)</f>
        <v>769</v>
      </c>
      <c r="BL521" s="23" t="s">
        <v>286</v>
      </c>
      <c r="BM521" s="23" t="s">
        <v>981</v>
      </c>
    </row>
    <row r="522" spans="2:65" s="10" customFormat="1" ht="29.85" customHeight="1">
      <c r="B522" s="159"/>
      <c r="D522" s="160" t="s">
        <v>71</v>
      </c>
      <c r="E522" s="170" t="s">
        <v>982</v>
      </c>
      <c r="F522" s="170" t="s">
        <v>983</v>
      </c>
      <c r="I522" s="162"/>
      <c r="J522" s="171">
        <f>BK522</f>
        <v>21111</v>
      </c>
      <c r="L522" s="159"/>
      <c r="M522" s="164"/>
      <c r="N522" s="165"/>
      <c r="O522" s="165"/>
      <c r="P522" s="166">
        <f>SUM(P523:P535)</f>
        <v>0</v>
      </c>
      <c r="Q522" s="165"/>
      <c r="R522" s="166">
        <f>SUM(R523:R535)</f>
        <v>0.47810000000000002</v>
      </c>
      <c r="S522" s="165"/>
      <c r="T522" s="167">
        <f>SUM(T523:T535)</f>
        <v>0</v>
      </c>
      <c r="V522" s="310"/>
      <c r="AR522" s="160" t="s">
        <v>80</v>
      </c>
      <c r="AT522" s="168" t="s">
        <v>71</v>
      </c>
      <c r="AU522" s="168" t="s">
        <v>11</v>
      </c>
      <c r="AY522" s="160" t="s">
        <v>212</v>
      </c>
      <c r="BK522" s="169">
        <f>SUM(BK523:BK535)</f>
        <v>21111</v>
      </c>
    </row>
    <row r="523" spans="2:65" s="1" customFormat="1" ht="25.5" customHeight="1">
      <c r="B523" s="172"/>
      <c r="C523" s="173" t="s">
        <v>984</v>
      </c>
      <c r="D523" s="173" t="s">
        <v>214</v>
      </c>
      <c r="E523" s="174" t="s">
        <v>985</v>
      </c>
      <c r="F523" s="175" t="s">
        <v>986</v>
      </c>
      <c r="G523" s="176" t="s">
        <v>289</v>
      </c>
      <c r="H523" s="177">
        <v>18.5</v>
      </c>
      <c r="I523" s="178">
        <v>426.79411199999998</v>
      </c>
      <c r="J523" s="179">
        <f>ROUND(I523*H523,0)</f>
        <v>7896</v>
      </c>
      <c r="K523" s="175" t="s">
        <v>218</v>
      </c>
      <c r="L523" s="38"/>
      <c r="M523" s="180" t="s">
        <v>5</v>
      </c>
      <c r="N523" s="181" t="s">
        <v>43</v>
      </c>
      <c r="O523" s="39"/>
      <c r="P523" s="182">
        <f>O523*H523</f>
        <v>0</v>
      </c>
      <c r="Q523" s="182">
        <v>3.5000000000000001E-3</v>
      </c>
      <c r="R523" s="182">
        <f>Q523*H523</f>
        <v>6.4750000000000002E-2</v>
      </c>
      <c r="S523" s="182">
        <v>0</v>
      </c>
      <c r="T523" s="183">
        <f>S523*H523</f>
        <v>0</v>
      </c>
      <c r="V523" s="310"/>
      <c r="AR523" s="23" t="s">
        <v>286</v>
      </c>
      <c r="AT523" s="23" t="s">
        <v>214</v>
      </c>
      <c r="AU523" s="23" t="s">
        <v>80</v>
      </c>
      <c r="AY523" s="23" t="s">
        <v>212</v>
      </c>
      <c r="BE523" s="184">
        <f>IF(N523="základní",J523,0)</f>
        <v>7896</v>
      </c>
      <c r="BF523" s="184">
        <f>IF(N523="snížená",J523,0)</f>
        <v>0</v>
      </c>
      <c r="BG523" s="184">
        <f>IF(N523="zákl. přenesená",J523,0)</f>
        <v>0</v>
      </c>
      <c r="BH523" s="184">
        <f>IF(N523="sníž. přenesená",J523,0)</f>
        <v>0</v>
      </c>
      <c r="BI523" s="184">
        <f>IF(N523="nulová",J523,0)</f>
        <v>0</v>
      </c>
      <c r="BJ523" s="23" t="s">
        <v>11</v>
      </c>
      <c r="BK523" s="184">
        <f>ROUND(I523*H523,0)</f>
        <v>7896</v>
      </c>
      <c r="BL523" s="23" t="s">
        <v>286</v>
      </c>
      <c r="BM523" s="23" t="s">
        <v>987</v>
      </c>
    </row>
    <row r="524" spans="2:65" s="11" customFormat="1">
      <c r="B524" s="185"/>
      <c r="D524" s="186" t="s">
        <v>220</v>
      </c>
      <c r="E524" s="187" t="s">
        <v>5</v>
      </c>
      <c r="F524" s="188" t="s">
        <v>988</v>
      </c>
      <c r="H524" s="189">
        <v>8</v>
      </c>
      <c r="I524" s="190"/>
      <c r="L524" s="185"/>
      <c r="M524" s="191"/>
      <c r="N524" s="192"/>
      <c r="O524" s="192"/>
      <c r="P524" s="192"/>
      <c r="Q524" s="192"/>
      <c r="R524" s="192"/>
      <c r="S524" s="192"/>
      <c r="T524" s="193"/>
      <c r="V524" s="310"/>
      <c r="AT524" s="187" t="s">
        <v>220</v>
      </c>
      <c r="AU524" s="187" t="s">
        <v>80</v>
      </c>
      <c r="AV524" s="11" t="s">
        <v>80</v>
      </c>
      <c r="AW524" s="11" t="s">
        <v>36</v>
      </c>
      <c r="AX524" s="11" t="s">
        <v>72</v>
      </c>
      <c r="AY524" s="187" t="s">
        <v>212</v>
      </c>
    </row>
    <row r="525" spans="2:65" s="11" customFormat="1">
      <c r="B525" s="185"/>
      <c r="D525" s="186" t="s">
        <v>220</v>
      </c>
      <c r="E525" s="187" t="s">
        <v>5</v>
      </c>
      <c r="F525" s="188" t="s">
        <v>602</v>
      </c>
      <c r="H525" s="189">
        <v>10.5</v>
      </c>
      <c r="I525" s="190"/>
      <c r="L525" s="185"/>
      <c r="M525" s="191"/>
      <c r="N525" s="192"/>
      <c r="O525" s="192"/>
      <c r="P525" s="192"/>
      <c r="Q525" s="192"/>
      <c r="R525" s="192"/>
      <c r="S525" s="192"/>
      <c r="T525" s="193"/>
      <c r="V525" s="310"/>
      <c r="AT525" s="187" t="s">
        <v>220</v>
      </c>
      <c r="AU525" s="187" t="s">
        <v>80</v>
      </c>
      <c r="AV525" s="11" t="s">
        <v>80</v>
      </c>
      <c r="AW525" s="11" t="s">
        <v>36</v>
      </c>
      <c r="AX525" s="11" t="s">
        <v>72</v>
      </c>
      <c r="AY525" s="187" t="s">
        <v>212</v>
      </c>
    </row>
    <row r="526" spans="2:65" s="12" customFormat="1">
      <c r="B526" s="194"/>
      <c r="D526" s="186" t="s">
        <v>220</v>
      </c>
      <c r="E526" s="195" t="s">
        <v>150</v>
      </c>
      <c r="F526" s="196" t="s">
        <v>222</v>
      </c>
      <c r="H526" s="197">
        <v>18.5</v>
      </c>
      <c r="I526" s="198"/>
      <c r="L526" s="194"/>
      <c r="M526" s="199"/>
      <c r="N526" s="200"/>
      <c r="O526" s="200"/>
      <c r="P526" s="200"/>
      <c r="Q526" s="200"/>
      <c r="R526" s="200"/>
      <c r="S526" s="200"/>
      <c r="T526" s="201"/>
      <c r="V526" s="310"/>
      <c r="AT526" s="195" t="s">
        <v>220</v>
      </c>
      <c r="AU526" s="195" t="s">
        <v>80</v>
      </c>
      <c r="AV526" s="12" t="s">
        <v>83</v>
      </c>
      <c r="AW526" s="12" t="s">
        <v>36</v>
      </c>
      <c r="AX526" s="12" t="s">
        <v>11</v>
      </c>
      <c r="AY526" s="195" t="s">
        <v>212</v>
      </c>
    </row>
    <row r="527" spans="2:65" s="1" customFormat="1" ht="16.5" customHeight="1">
      <c r="B527" s="172"/>
      <c r="C527" s="202" t="s">
        <v>989</v>
      </c>
      <c r="D527" s="202" t="s">
        <v>339</v>
      </c>
      <c r="E527" s="203" t="s">
        <v>990</v>
      </c>
      <c r="F527" s="204" t="s">
        <v>991</v>
      </c>
      <c r="G527" s="205" t="s">
        <v>289</v>
      </c>
      <c r="H527" s="206">
        <v>20.350000000000001</v>
      </c>
      <c r="I527" s="207">
        <v>288.37440000000004</v>
      </c>
      <c r="J527" s="208">
        <f>ROUND(I527*H527,0)</f>
        <v>5868</v>
      </c>
      <c r="K527" s="204" t="s">
        <v>5</v>
      </c>
      <c r="L527" s="209"/>
      <c r="M527" s="210" t="s">
        <v>5</v>
      </c>
      <c r="N527" s="211" t="s">
        <v>43</v>
      </c>
      <c r="O527" s="39"/>
      <c r="P527" s="182">
        <f>O527*H527</f>
        <v>0</v>
      </c>
      <c r="Q527" s="182">
        <v>0.02</v>
      </c>
      <c r="R527" s="182">
        <f>Q527*H527</f>
        <v>0.40700000000000003</v>
      </c>
      <c r="S527" s="182">
        <v>0</v>
      </c>
      <c r="T527" s="183">
        <f>S527*H527</f>
        <v>0</v>
      </c>
      <c r="V527" s="310"/>
      <c r="AR527" s="23" t="s">
        <v>374</v>
      </c>
      <c r="AT527" s="23" t="s">
        <v>339</v>
      </c>
      <c r="AU527" s="23" t="s">
        <v>80</v>
      </c>
      <c r="AY527" s="23" t="s">
        <v>212</v>
      </c>
      <c r="BE527" s="184">
        <f>IF(N527="základní",J527,0)</f>
        <v>5868</v>
      </c>
      <c r="BF527" s="184">
        <f>IF(N527="snížená",J527,0)</f>
        <v>0</v>
      </c>
      <c r="BG527" s="184">
        <f>IF(N527="zákl. přenesená",J527,0)</f>
        <v>0</v>
      </c>
      <c r="BH527" s="184">
        <f>IF(N527="sníž. přenesená",J527,0)</f>
        <v>0</v>
      </c>
      <c r="BI527" s="184">
        <f>IF(N527="nulová",J527,0)</f>
        <v>0</v>
      </c>
      <c r="BJ527" s="23" t="s">
        <v>11</v>
      </c>
      <c r="BK527" s="184">
        <f>ROUND(I527*H527,0)</f>
        <v>5868</v>
      </c>
      <c r="BL527" s="23" t="s">
        <v>286</v>
      </c>
      <c r="BM527" s="23" t="s">
        <v>992</v>
      </c>
    </row>
    <row r="528" spans="2:65" s="11" customFormat="1">
      <c r="B528" s="185"/>
      <c r="D528" s="186" t="s">
        <v>220</v>
      </c>
      <c r="E528" s="187" t="s">
        <v>5</v>
      </c>
      <c r="F528" s="188" t="s">
        <v>993</v>
      </c>
      <c r="H528" s="189">
        <v>20.350000000000001</v>
      </c>
      <c r="I528" s="190"/>
      <c r="L528" s="185"/>
      <c r="M528" s="191"/>
      <c r="N528" s="192"/>
      <c r="O528" s="192"/>
      <c r="P528" s="192"/>
      <c r="Q528" s="192"/>
      <c r="R528" s="192"/>
      <c r="S528" s="192"/>
      <c r="T528" s="193"/>
      <c r="V528" s="310"/>
      <c r="AT528" s="187" t="s">
        <v>220</v>
      </c>
      <c r="AU528" s="187" t="s">
        <v>80</v>
      </c>
      <c r="AV528" s="11" t="s">
        <v>80</v>
      </c>
      <c r="AW528" s="11" t="s">
        <v>36</v>
      </c>
      <c r="AX528" s="11" t="s">
        <v>11</v>
      </c>
      <c r="AY528" s="187" t="s">
        <v>212</v>
      </c>
    </row>
    <row r="529" spans="2:65" s="1" customFormat="1" ht="16.5" customHeight="1">
      <c r="B529" s="172"/>
      <c r="C529" s="173" t="s">
        <v>994</v>
      </c>
      <c r="D529" s="173" t="s">
        <v>214</v>
      </c>
      <c r="E529" s="174" t="s">
        <v>995</v>
      </c>
      <c r="F529" s="175" t="s">
        <v>996</v>
      </c>
      <c r="G529" s="176" t="s">
        <v>289</v>
      </c>
      <c r="H529" s="177">
        <v>18.5</v>
      </c>
      <c r="I529" s="178">
        <v>45.3709056</v>
      </c>
      <c r="J529" s="179">
        <f>ROUND(I529*H529,0)</f>
        <v>839</v>
      </c>
      <c r="K529" s="175" t="s">
        <v>218</v>
      </c>
      <c r="L529" s="38"/>
      <c r="M529" s="180" t="s">
        <v>5</v>
      </c>
      <c r="N529" s="181" t="s">
        <v>43</v>
      </c>
      <c r="O529" s="39"/>
      <c r="P529" s="182">
        <f>O529*H529</f>
        <v>0</v>
      </c>
      <c r="Q529" s="182">
        <v>2.9999999999999997E-4</v>
      </c>
      <c r="R529" s="182">
        <f>Q529*H529</f>
        <v>5.5499999999999994E-3</v>
      </c>
      <c r="S529" s="182">
        <v>0</v>
      </c>
      <c r="T529" s="183">
        <f>S529*H529</f>
        <v>0</v>
      </c>
      <c r="V529" s="310"/>
      <c r="AR529" s="23" t="s">
        <v>286</v>
      </c>
      <c r="AT529" s="23" t="s">
        <v>214</v>
      </c>
      <c r="AU529" s="23" t="s">
        <v>80</v>
      </c>
      <c r="AY529" s="23" t="s">
        <v>212</v>
      </c>
      <c r="BE529" s="184">
        <f>IF(N529="základní",J529,0)</f>
        <v>839</v>
      </c>
      <c r="BF529" s="184">
        <f>IF(N529="snížená",J529,0)</f>
        <v>0</v>
      </c>
      <c r="BG529" s="184">
        <f>IF(N529="zákl. přenesená",J529,0)</f>
        <v>0</v>
      </c>
      <c r="BH529" s="184">
        <f>IF(N529="sníž. přenesená",J529,0)</f>
        <v>0</v>
      </c>
      <c r="BI529" s="184">
        <f>IF(N529="nulová",J529,0)</f>
        <v>0</v>
      </c>
      <c r="BJ529" s="23" t="s">
        <v>11</v>
      </c>
      <c r="BK529" s="184">
        <f>ROUND(I529*H529,0)</f>
        <v>839</v>
      </c>
      <c r="BL529" s="23" t="s">
        <v>286</v>
      </c>
      <c r="BM529" s="23" t="s">
        <v>997</v>
      </c>
    </row>
    <row r="530" spans="2:65" s="11" customFormat="1">
      <c r="B530" s="185"/>
      <c r="D530" s="186" t="s">
        <v>220</v>
      </c>
      <c r="E530" s="187" t="s">
        <v>5</v>
      </c>
      <c r="F530" s="188" t="s">
        <v>150</v>
      </c>
      <c r="H530" s="189">
        <v>18.5</v>
      </c>
      <c r="I530" s="190"/>
      <c r="L530" s="185"/>
      <c r="M530" s="191"/>
      <c r="N530" s="192"/>
      <c r="O530" s="192"/>
      <c r="P530" s="192"/>
      <c r="Q530" s="192"/>
      <c r="R530" s="192"/>
      <c r="S530" s="192"/>
      <c r="T530" s="193"/>
      <c r="V530" s="310"/>
      <c r="AT530" s="187" t="s">
        <v>220</v>
      </c>
      <c r="AU530" s="187" t="s">
        <v>80</v>
      </c>
      <c r="AV530" s="11" t="s">
        <v>80</v>
      </c>
      <c r="AW530" s="11" t="s">
        <v>36</v>
      </c>
      <c r="AX530" s="11" t="s">
        <v>11</v>
      </c>
      <c r="AY530" s="187" t="s">
        <v>212</v>
      </c>
    </row>
    <row r="531" spans="2:65" s="1" customFormat="1" ht="16.5" customHeight="1">
      <c r="B531" s="172"/>
      <c r="C531" s="173" t="s">
        <v>998</v>
      </c>
      <c r="D531" s="173" t="s">
        <v>214</v>
      </c>
      <c r="E531" s="174" t="s">
        <v>999</v>
      </c>
      <c r="F531" s="175" t="s">
        <v>1000</v>
      </c>
      <c r="G531" s="176" t="s">
        <v>268</v>
      </c>
      <c r="H531" s="177">
        <v>20</v>
      </c>
      <c r="I531" s="178">
        <v>23.550576</v>
      </c>
      <c r="J531" s="179">
        <f>ROUND(I531*H531,0)</f>
        <v>471</v>
      </c>
      <c r="K531" s="175" t="s">
        <v>218</v>
      </c>
      <c r="L531" s="38"/>
      <c r="M531" s="180" t="s">
        <v>5</v>
      </c>
      <c r="N531" s="181" t="s">
        <v>43</v>
      </c>
      <c r="O531" s="39"/>
      <c r="P531" s="182">
        <f>O531*H531</f>
        <v>0</v>
      </c>
      <c r="Q531" s="182">
        <v>0</v>
      </c>
      <c r="R531" s="182">
        <f>Q531*H531</f>
        <v>0</v>
      </c>
      <c r="S531" s="182">
        <v>0</v>
      </c>
      <c r="T531" s="183">
        <f>S531*H531</f>
        <v>0</v>
      </c>
      <c r="V531" s="310"/>
      <c r="AR531" s="23" t="s">
        <v>286</v>
      </c>
      <c r="AT531" s="23" t="s">
        <v>214</v>
      </c>
      <c r="AU531" s="23" t="s">
        <v>80</v>
      </c>
      <c r="AY531" s="23" t="s">
        <v>212</v>
      </c>
      <c r="BE531" s="184">
        <f>IF(N531="základní",J531,0)</f>
        <v>471</v>
      </c>
      <c r="BF531" s="184">
        <f>IF(N531="snížená",J531,0)</f>
        <v>0</v>
      </c>
      <c r="BG531" s="184">
        <f>IF(N531="zákl. přenesená",J531,0)</f>
        <v>0</v>
      </c>
      <c r="BH531" s="184">
        <f>IF(N531="sníž. přenesená",J531,0)</f>
        <v>0</v>
      </c>
      <c r="BI531" s="184">
        <f>IF(N531="nulová",J531,0)</f>
        <v>0</v>
      </c>
      <c r="BJ531" s="23" t="s">
        <v>11</v>
      </c>
      <c r="BK531" s="184">
        <f>ROUND(I531*H531,0)</f>
        <v>471</v>
      </c>
      <c r="BL531" s="23" t="s">
        <v>286</v>
      </c>
      <c r="BM531" s="23" t="s">
        <v>1001</v>
      </c>
    </row>
    <row r="532" spans="2:65" s="11" customFormat="1">
      <c r="B532" s="185"/>
      <c r="D532" s="186" t="s">
        <v>220</v>
      </c>
      <c r="E532" s="187" t="s">
        <v>5</v>
      </c>
      <c r="F532" s="188" t="s">
        <v>1002</v>
      </c>
      <c r="H532" s="189">
        <v>20</v>
      </c>
      <c r="I532" s="190"/>
      <c r="L532" s="185"/>
      <c r="M532" s="191"/>
      <c r="N532" s="192"/>
      <c r="O532" s="192"/>
      <c r="P532" s="192"/>
      <c r="Q532" s="192"/>
      <c r="R532" s="192"/>
      <c r="S532" s="192"/>
      <c r="T532" s="193"/>
      <c r="V532" s="310"/>
      <c r="AT532" s="187" t="s">
        <v>220</v>
      </c>
      <c r="AU532" s="187" t="s">
        <v>80</v>
      </c>
      <c r="AV532" s="11" t="s">
        <v>80</v>
      </c>
      <c r="AW532" s="11" t="s">
        <v>36</v>
      </c>
      <c r="AX532" s="11" t="s">
        <v>11</v>
      </c>
      <c r="AY532" s="187" t="s">
        <v>212</v>
      </c>
    </row>
    <row r="533" spans="2:65" s="1" customFormat="1" ht="16.5" customHeight="1">
      <c r="B533" s="172"/>
      <c r="C533" s="202" t="s">
        <v>1003</v>
      </c>
      <c r="D533" s="202" t="s">
        <v>339</v>
      </c>
      <c r="E533" s="203" t="s">
        <v>1004</v>
      </c>
      <c r="F533" s="204" t="s">
        <v>1005</v>
      </c>
      <c r="G533" s="205" t="s">
        <v>268</v>
      </c>
      <c r="H533" s="206">
        <v>20</v>
      </c>
      <c r="I533" s="207">
        <v>288.37440000000004</v>
      </c>
      <c r="J533" s="208">
        <f>ROUND(I533*H533,0)</f>
        <v>5767</v>
      </c>
      <c r="K533" s="204" t="s">
        <v>5</v>
      </c>
      <c r="L533" s="209"/>
      <c r="M533" s="210" t="s">
        <v>5</v>
      </c>
      <c r="N533" s="211" t="s">
        <v>43</v>
      </c>
      <c r="O533" s="39"/>
      <c r="P533" s="182">
        <f>O533*H533</f>
        <v>0</v>
      </c>
      <c r="Q533" s="182">
        <v>4.0000000000000003E-5</v>
      </c>
      <c r="R533" s="182">
        <f>Q533*H533</f>
        <v>8.0000000000000004E-4</v>
      </c>
      <c r="S533" s="182">
        <v>0</v>
      </c>
      <c r="T533" s="183">
        <f>S533*H533</f>
        <v>0</v>
      </c>
      <c r="V533" s="310"/>
      <c r="AR533" s="23" t="s">
        <v>374</v>
      </c>
      <c r="AT533" s="23" t="s">
        <v>339</v>
      </c>
      <c r="AU533" s="23" t="s">
        <v>80</v>
      </c>
      <c r="AY533" s="23" t="s">
        <v>212</v>
      </c>
      <c r="BE533" s="184">
        <f>IF(N533="základní",J533,0)</f>
        <v>5767</v>
      </c>
      <c r="BF533" s="184">
        <f>IF(N533="snížená",J533,0)</f>
        <v>0</v>
      </c>
      <c r="BG533" s="184">
        <f>IF(N533="zákl. přenesená",J533,0)</f>
        <v>0</v>
      </c>
      <c r="BH533" s="184">
        <f>IF(N533="sníž. přenesená",J533,0)</f>
        <v>0</v>
      </c>
      <c r="BI533" s="184">
        <f>IF(N533="nulová",J533,0)</f>
        <v>0</v>
      </c>
      <c r="BJ533" s="23" t="s">
        <v>11</v>
      </c>
      <c r="BK533" s="184">
        <f>ROUND(I533*H533,0)</f>
        <v>5767</v>
      </c>
      <c r="BL533" s="23" t="s">
        <v>286</v>
      </c>
      <c r="BM533" s="23" t="s">
        <v>1006</v>
      </c>
    </row>
    <row r="534" spans="2:65" s="11" customFormat="1">
      <c r="B534" s="185"/>
      <c r="D534" s="186" t="s">
        <v>220</v>
      </c>
      <c r="E534" s="187" t="s">
        <v>5</v>
      </c>
      <c r="F534" s="188" t="s">
        <v>1002</v>
      </c>
      <c r="H534" s="189">
        <v>20</v>
      </c>
      <c r="I534" s="190"/>
      <c r="L534" s="185"/>
      <c r="M534" s="191"/>
      <c r="N534" s="192"/>
      <c r="O534" s="192"/>
      <c r="P534" s="192"/>
      <c r="Q534" s="192"/>
      <c r="R534" s="192"/>
      <c r="S534" s="192"/>
      <c r="T534" s="193"/>
      <c r="V534" s="310"/>
      <c r="AT534" s="187" t="s">
        <v>220</v>
      </c>
      <c r="AU534" s="187" t="s">
        <v>80</v>
      </c>
      <c r="AV534" s="11" t="s">
        <v>80</v>
      </c>
      <c r="AW534" s="11" t="s">
        <v>36</v>
      </c>
      <c r="AX534" s="11" t="s">
        <v>11</v>
      </c>
      <c r="AY534" s="187" t="s">
        <v>212</v>
      </c>
    </row>
    <row r="535" spans="2:65" s="1" customFormat="1" ht="16.5" customHeight="1">
      <c r="B535" s="172"/>
      <c r="C535" s="173" t="s">
        <v>1007</v>
      </c>
      <c r="D535" s="173" t="s">
        <v>214</v>
      </c>
      <c r="E535" s="174" t="s">
        <v>1008</v>
      </c>
      <c r="F535" s="175" t="s">
        <v>1009</v>
      </c>
      <c r="G535" s="176" t="s">
        <v>247</v>
      </c>
      <c r="H535" s="177">
        <v>0.47799999999999998</v>
      </c>
      <c r="I535" s="178">
        <v>564.25257599999998</v>
      </c>
      <c r="J535" s="179">
        <f>ROUND(I535*H535,0)</f>
        <v>270</v>
      </c>
      <c r="K535" s="175" t="s">
        <v>218</v>
      </c>
      <c r="L535" s="38"/>
      <c r="M535" s="180" t="s">
        <v>5</v>
      </c>
      <c r="N535" s="181" t="s">
        <v>43</v>
      </c>
      <c r="O535" s="39"/>
      <c r="P535" s="182">
        <f>O535*H535</f>
        <v>0</v>
      </c>
      <c r="Q535" s="182">
        <v>0</v>
      </c>
      <c r="R535" s="182">
        <f>Q535*H535</f>
        <v>0</v>
      </c>
      <c r="S535" s="182">
        <v>0</v>
      </c>
      <c r="T535" s="183">
        <f>S535*H535</f>
        <v>0</v>
      </c>
      <c r="V535" s="310"/>
      <c r="AR535" s="23" t="s">
        <v>286</v>
      </c>
      <c r="AT535" s="23" t="s">
        <v>214</v>
      </c>
      <c r="AU535" s="23" t="s">
        <v>80</v>
      </c>
      <c r="AY535" s="23" t="s">
        <v>212</v>
      </c>
      <c r="BE535" s="184">
        <f>IF(N535="základní",J535,0)</f>
        <v>270</v>
      </c>
      <c r="BF535" s="184">
        <f>IF(N535="snížená",J535,0)</f>
        <v>0</v>
      </c>
      <c r="BG535" s="184">
        <f>IF(N535="zákl. přenesená",J535,0)</f>
        <v>0</v>
      </c>
      <c r="BH535" s="184">
        <f>IF(N535="sníž. přenesená",J535,0)</f>
        <v>0</v>
      </c>
      <c r="BI535" s="184">
        <f>IF(N535="nulová",J535,0)</f>
        <v>0</v>
      </c>
      <c r="BJ535" s="23" t="s">
        <v>11</v>
      </c>
      <c r="BK535" s="184">
        <f>ROUND(I535*H535,0)</f>
        <v>270</v>
      </c>
      <c r="BL535" s="23" t="s">
        <v>286</v>
      </c>
      <c r="BM535" s="23" t="s">
        <v>1010</v>
      </c>
    </row>
    <row r="536" spans="2:65" s="10" customFormat="1" ht="29.85" customHeight="1">
      <c r="B536" s="159"/>
      <c r="D536" s="160" t="s">
        <v>71</v>
      </c>
      <c r="E536" s="170" t="s">
        <v>1011</v>
      </c>
      <c r="F536" s="170" t="s">
        <v>1012</v>
      </c>
      <c r="I536" s="162"/>
      <c r="J536" s="171">
        <f>BK536</f>
        <v>37346</v>
      </c>
      <c r="L536" s="159"/>
      <c r="M536" s="164"/>
      <c r="N536" s="165"/>
      <c r="O536" s="165"/>
      <c r="P536" s="166">
        <f>SUM(P537:P553)</f>
        <v>0</v>
      </c>
      <c r="Q536" s="165"/>
      <c r="R536" s="166">
        <f>SUM(R537:R553)</f>
        <v>1.0367495999999998</v>
      </c>
      <c r="S536" s="165"/>
      <c r="T536" s="167">
        <f>SUM(T537:T553)</f>
        <v>0</v>
      </c>
      <c r="V536" s="310"/>
      <c r="AR536" s="160" t="s">
        <v>80</v>
      </c>
      <c r="AT536" s="168" t="s">
        <v>71</v>
      </c>
      <c r="AU536" s="168" t="s">
        <v>11</v>
      </c>
      <c r="AY536" s="160" t="s">
        <v>212</v>
      </c>
      <c r="BK536" s="169">
        <f>SUM(BK537:BK553)</f>
        <v>37346</v>
      </c>
    </row>
    <row r="537" spans="2:65" s="1" customFormat="1" ht="25.5" customHeight="1">
      <c r="B537" s="172"/>
      <c r="C537" s="173" t="s">
        <v>1013</v>
      </c>
      <c r="D537" s="173" t="s">
        <v>214</v>
      </c>
      <c r="E537" s="174" t="s">
        <v>1014</v>
      </c>
      <c r="F537" s="175" t="s">
        <v>1015</v>
      </c>
      <c r="G537" s="176" t="s">
        <v>289</v>
      </c>
      <c r="H537" s="177">
        <v>40.72</v>
      </c>
      <c r="I537" s="178">
        <v>477.74025599999999</v>
      </c>
      <c r="J537" s="179">
        <f>ROUND(I537*H537,0)</f>
        <v>19454</v>
      </c>
      <c r="K537" s="175" t="s">
        <v>218</v>
      </c>
      <c r="L537" s="38"/>
      <c r="M537" s="180" t="s">
        <v>5</v>
      </c>
      <c r="N537" s="181" t="s">
        <v>43</v>
      </c>
      <c r="O537" s="39"/>
      <c r="P537" s="182">
        <f>O537*H537</f>
        <v>0</v>
      </c>
      <c r="Q537" s="182">
        <v>3.0000000000000001E-3</v>
      </c>
      <c r="R537" s="182">
        <f>Q537*H537</f>
        <v>0.12216</v>
      </c>
      <c r="S537" s="182">
        <v>0</v>
      </c>
      <c r="T537" s="183">
        <f>S537*H537</f>
        <v>0</v>
      </c>
      <c r="V537" s="310"/>
      <c r="AR537" s="23" t="s">
        <v>286</v>
      </c>
      <c r="AT537" s="23" t="s">
        <v>214</v>
      </c>
      <c r="AU537" s="23" t="s">
        <v>80</v>
      </c>
      <c r="AY537" s="23" t="s">
        <v>212</v>
      </c>
      <c r="BE537" s="184">
        <f>IF(N537="základní",J537,0)</f>
        <v>19454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23" t="s">
        <v>11</v>
      </c>
      <c r="BK537" s="184">
        <f>ROUND(I537*H537,0)</f>
        <v>19454</v>
      </c>
      <c r="BL537" s="23" t="s">
        <v>286</v>
      </c>
      <c r="BM537" s="23" t="s">
        <v>1016</v>
      </c>
    </row>
    <row r="538" spans="2:65" s="11" customFormat="1">
      <c r="B538" s="185"/>
      <c r="D538" s="186" t="s">
        <v>220</v>
      </c>
      <c r="E538" s="187" t="s">
        <v>5</v>
      </c>
      <c r="F538" s="188" t="s">
        <v>1017</v>
      </c>
      <c r="H538" s="189">
        <v>11.24</v>
      </c>
      <c r="I538" s="190"/>
      <c r="L538" s="185"/>
      <c r="M538" s="191"/>
      <c r="N538" s="192"/>
      <c r="O538" s="192"/>
      <c r="P538" s="192"/>
      <c r="Q538" s="192"/>
      <c r="R538" s="192"/>
      <c r="S538" s="192"/>
      <c r="T538" s="193"/>
      <c r="V538" s="310"/>
      <c r="AT538" s="187" t="s">
        <v>220</v>
      </c>
      <c r="AU538" s="187" t="s">
        <v>80</v>
      </c>
      <c r="AV538" s="11" t="s">
        <v>80</v>
      </c>
      <c r="AW538" s="11" t="s">
        <v>36</v>
      </c>
      <c r="AX538" s="11" t="s">
        <v>72</v>
      </c>
      <c r="AY538" s="187" t="s">
        <v>212</v>
      </c>
    </row>
    <row r="539" spans="2:65" s="11" customFormat="1">
      <c r="B539" s="185"/>
      <c r="D539" s="186" t="s">
        <v>220</v>
      </c>
      <c r="E539" s="187" t="s">
        <v>5</v>
      </c>
      <c r="F539" s="188" t="s">
        <v>1018</v>
      </c>
      <c r="H539" s="189">
        <v>12.88</v>
      </c>
      <c r="I539" s="190"/>
      <c r="L539" s="185"/>
      <c r="M539" s="191"/>
      <c r="N539" s="192"/>
      <c r="O539" s="192"/>
      <c r="P539" s="192"/>
      <c r="Q539" s="192"/>
      <c r="R539" s="192"/>
      <c r="S539" s="192"/>
      <c r="T539" s="193"/>
      <c r="V539" s="310"/>
      <c r="AT539" s="187" t="s">
        <v>220</v>
      </c>
      <c r="AU539" s="187" t="s">
        <v>80</v>
      </c>
      <c r="AV539" s="11" t="s">
        <v>80</v>
      </c>
      <c r="AW539" s="11" t="s">
        <v>36</v>
      </c>
      <c r="AX539" s="11" t="s">
        <v>72</v>
      </c>
      <c r="AY539" s="187" t="s">
        <v>212</v>
      </c>
    </row>
    <row r="540" spans="2:65" s="11" customFormat="1">
      <c r="B540" s="185"/>
      <c r="D540" s="186" t="s">
        <v>220</v>
      </c>
      <c r="E540" s="187" t="s">
        <v>5</v>
      </c>
      <c r="F540" s="188" t="s">
        <v>1019</v>
      </c>
      <c r="H540" s="189">
        <v>16.600000000000001</v>
      </c>
      <c r="I540" s="190"/>
      <c r="L540" s="185"/>
      <c r="M540" s="191"/>
      <c r="N540" s="192"/>
      <c r="O540" s="192"/>
      <c r="P540" s="192"/>
      <c r="Q540" s="192"/>
      <c r="R540" s="192"/>
      <c r="S540" s="192"/>
      <c r="T540" s="193"/>
      <c r="V540" s="310"/>
      <c r="AT540" s="187" t="s">
        <v>220</v>
      </c>
      <c r="AU540" s="187" t="s">
        <v>80</v>
      </c>
      <c r="AV540" s="11" t="s">
        <v>80</v>
      </c>
      <c r="AW540" s="11" t="s">
        <v>36</v>
      </c>
      <c r="AX540" s="11" t="s">
        <v>72</v>
      </c>
      <c r="AY540" s="187" t="s">
        <v>212</v>
      </c>
    </row>
    <row r="541" spans="2:65" s="12" customFormat="1">
      <c r="B541" s="194"/>
      <c r="D541" s="186" t="s">
        <v>220</v>
      </c>
      <c r="E541" s="195" t="s">
        <v>153</v>
      </c>
      <c r="F541" s="196" t="s">
        <v>222</v>
      </c>
      <c r="H541" s="197">
        <v>40.72</v>
      </c>
      <c r="I541" s="198"/>
      <c r="L541" s="194"/>
      <c r="M541" s="199"/>
      <c r="N541" s="200"/>
      <c r="O541" s="200"/>
      <c r="P541" s="200"/>
      <c r="Q541" s="200"/>
      <c r="R541" s="200"/>
      <c r="S541" s="200"/>
      <c r="T541" s="201"/>
      <c r="V541" s="310"/>
      <c r="AT541" s="195" t="s">
        <v>220</v>
      </c>
      <c r="AU541" s="195" t="s">
        <v>80</v>
      </c>
      <c r="AV541" s="12" t="s">
        <v>83</v>
      </c>
      <c r="AW541" s="12" t="s">
        <v>36</v>
      </c>
      <c r="AX541" s="12" t="s">
        <v>11</v>
      </c>
      <c r="AY541" s="195" t="s">
        <v>212</v>
      </c>
    </row>
    <row r="542" spans="2:65" s="1" customFormat="1" ht="16.5" customHeight="1">
      <c r="B542" s="172"/>
      <c r="C542" s="202" t="s">
        <v>1020</v>
      </c>
      <c r="D542" s="202" t="s">
        <v>339</v>
      </c>
      <c r="E542" s="203" t="s">
        <v>1021</v>
      </c>
      <c r="F542" s="204" t="s">
        <v>1022</v>
      </c>
      <c r="G542" s="205" t="s">
        <v>289</v>
      </c>
      <c r="H542" s="206">
        <v>44.792000000000002</v>
      </c>
      <c r="I542" s="207">
        <v>288.37440000000004</v>
      </c>
      <c r="J542" s="208">
        <f>ROUND(I542*H542,0)</f>
        <v>12917</v>
      </c>
      <c r="K542" s="204" t="s">
        <v>5</v>
      </c>
      <c r="L542" s="209"/>
      <c r="M542" s="210" t="s">
        <v>5</v>
      </c>
      <c r="N542" s="211" t="s">
        <v>43</v>
      </c>
      <c r="O542" s="39"/>
      <c r="P542" s="182">
        <f>O542*H542</f>
        <v>0</v>
      </c>
      <c r="Q542" s="182">
        <v>0.02</v>
      </c>
      <c r="R542" s="182">
        <f>Q542*H542</f>
        <v>0.89584000000000008</v>
      </c>
      <c r="S542" s="182">
        <v>0</v>
      </c>
      <c r="T542" s="183">
        <f>S542*H542</f>
        <v>0</v>
      </c>
      <c r="V542" s="310"/>
      <c r="AR542" s="23" t="s">
        <v>374</v>
      </c>
      <c r="AT542" s="23" t="s">
        <v>339</v>
      </c>
      <c r="AU542" s="23" t="s">
        <v>80</v>
      </c>
      <c r="AY542" s="23" t="s">
        <v>212</v>
      </c>
      <c r="BE542" s="184">
        <f>IF(N542="základní",J542,0)</f>
        <v>12917</v>
      </c>
      <c r="BF542" s="184">
        <f>IF(N542="snížená",J542,0)</f>
        <v>0</v>
      </c>
      <c r="BG542" s="184">
        <f>IF(N542="zákl. přenesená",J542,0)</f>
        <v>0</v>
      </c>
      <c r="BH542" s="184">
        <f>IF(N542="sníž. přenesená",J542,0)</f>
        <v>0</v>
      </c>
      <c r="BI542" s="184">
        <f>IF(N542="nulová",J542,0)</f>
        <v>0</v>
      </c>
      <c r="BJ542" s="23" t="s">
        <v>11</v>
      </c>
      <c r="BK542" s="184">
        <f>ROUND(I542*H542,0)</f>
        <v>12917</v>
      </c>
      <c r="BL542" s="23" t="s">
        <v>286</v>
      </c>
      <c r="BM542" s="23" t="s">
        <v>1023</v>
      </c>
    </row>
    <row r="543" spans="2:65" s="11" customFormat="1">
      <c r="B543" s="185"/>
      <c r="D543" s="186" t="s">
        <v>220</v>
      </c>
      <c r="E543" s="187" t="s">
        <v>5</v>
      </c>
      <c r="F543" s="188" t="s">
        <v>1024</v>
      </c>
      <c r="H543" s="189">
        <v>44.792000000000002</v>
      </c>
      <c r="I543" s="190"/>
      <c r="L543" s="185"/>
      <c r="M543" s="191"/>
      <c r="N543" s="192"/>
      <c r="O543" s="192"/>
      <c r="P543" s="192"/>
      <c r="Q543" s="192"/>
      <c r="R543" s="192"/>
      <c r="S543" s="192"/>
      <c r="T543" s="193"/>
      <c r="V543" s="310"/>
      <c r="AT543" s="187" t="s">
        <v>220</v>
      </c>
      <c r="AU543" s="187" t="s">
        <v>80</v>
      </c>
      <c r="AV543" s="11" t="s">
        <v>80</v>
      </c>
      <c r="AW543" s="11" t="s">
        <v>36</v>
      </c>
      <c r="AX543" s="11" t="s">
        <v>11</v>
      </c>
      <c r="AY543" s="187" t="s">
        <v>212</v>
      </c>
    </row>
    <row r="544" spans="2:65" s="1" customFormat="1" ht="16.5" customHeight="1">
      <c r="B544" s="172"/>
      <c r="C544" s="173" t="s">
        <v>1025</v>
      </c>
      <c r="D544" s="173" t="s">
        <v>214</v>
      </c>
      <c r="E544" s="174" t="s">
        <v>1026</v>
      </c>
      <c r="F544" s="175" t="s">
        <v>1027</v>
      </c>
      <c r="G544" s="176" t="s">
        <v>268</v>
      </c>
      <c r="H544" s="177">
        <v>4</v>
      </c>
      <c r="I544" s="178">
        <v>141.30345600000001</v>
      </c>
      <c r="J544" s="179">
        <f>ROUND(I544*H544,0)</f>
        <v>565</v>
      </c>
      <c r="K544" s="175" t="s">
        <v>218</v>
      </c>
      <c r="L544" s="38"/>
      <c r="M544" s="180" t="s">
        <v>5</v>
      </c>
      <c r="N544" s="181" t="s">
        <v>43</v>
      </c>
      <c r="O544" s="39"/>
      <c r="P544" s="182">
        <f>O544*H544</f>
        <v>0</v>
      </c>
      <c r="Q544" s="182">
        <v>3.1E-4</v>
      </c>
      <c r="R544" s="182">
        <f>Q544*H544</f>
        <v>1.24E-3</v>
      </c>
      <c r="S544" s="182">
        <v>0</v>
      </c>
      <c r="T544" s="183">
        <f>S544*H544</f>
        <v>0</v>
      </c>
      <c r="V544" s="310"/>
      <c r="AR544" s="23" t="s">
        <v>286</v>
      </c>
      <c r="AT544" s="23" t="s">
        <v>214</v>
      </c>
      <c r="AU544" s="23" t="s">
        <v>80</v>
      </c>
      <c r="AY544" s="23" t="s">
        <v>212</v>
      </c>
      <c r="BE544" s="184">
        <f>IF(N544="základní",J544,0)</f>
        <v>565</v>
      </c>
      <c r="BF544" s="184">
        <f>IF(N544="snížená",J544,0)</f>
        <v>0</v>
      </c>
      <c r="BG544" s="184">
        <f>IF(N544="zákl. přenesená",J544,0)</f>
        <v>0</v>
      </c>
      <c r="BH544" s="184">
        <f>IF(N544="sníž. přenesená",J544,0)</f>
        <v>0</v>
      </c>
      <c r="BI544" s="184">
        <f>IF(N544="nulová",J544,0)</f>
        <v>0</v>
      </c>
      <c r="BJ544" s="23" t="s">
        <v>11</v>
      </c>
      <c r="BK544" s="184">
        <f>ROUND(I544*H544,0)</f>
        <v>565</v>
      </c>
      <c r="BL544" s="23" t="s">
        <v>286</v>
      </c>
      <c r="BM544" s="23" t="s">
        <v>1028</v>
      </c>
    </row>
    <row r="545" spans="2:65" s="11" customFormat="1">
      <c r="B545" s="185"/>
      <c r="D545" s="186" t="s">
        <v>220</v>
      </c>
      <c r="E545" s="187" t="s">
        <v>5</v>
      </c>
      <c r="F545" s="188" t="s">
        <v>1029</v>
      </c>
      <c r="H545" s="189">
        <v>4</v>
      </c>
      <c r="I545" s="190"/>
      <c r="L545" s="185"/>
      <c r="M545" s="191"/>
      <c r="N545" s="192"/>
      <c r="O545" s="192"/>
      <c r="P545" s="192"/>
      <c r="Q545" s="192"/>
      <c r="R545" s="192"/>
      <c r="S545" s="192"/>
      <c r="T545" s="193"/>
      <c r="V545" s="310"/>
      <c r="AT545" s="187" t="s">
        <v>220</v>
      </c>
      <c r="AU545" s="187" t="s">
        <v>80</v>
      </c>
      <c r="AV545" s="11" t="s">
        <v>80</v>
      </c>
      <c r="AW545" s="11" t="s">
        <v>36</v>
      </c>
      <c r="AX545" s="11" t="s">
        <v>11</v>
      </c>
      <c r="AY545" s="187" t="s">
        <v>212</v>
      </c>
    </row>
    <row r="546" spans="2:65" s="1" customFormat="1" ht="16.5" customHeight="1">
      <c r="B546" s="172"/>
      <c r="C546" s="173" t="s">
        <v>1030</v>
      </c>
      <c r="D546" s="173" t="s">
        <v>214</v>
      </c>
      <c r="E546" s="174" t="s">
        <v>1031</v>
      </c>
      <c r="F546" s="175" t="s">
        <v>1032</v>
      </c>
      <c r="G546" s="176" t="s">
        <v>268</v>
      </c>
      <c r="H546" s="177">
        <v>20.36</v>
      </c>
      <c r="I546" s="178">
        <v>97.086047999999991</v>
      </c>
      <c r="J546" s="179">
        <f>ROUND(I546*H546,0)</f>
        <v>1977</v>
      </c>
      <c r="K546" s="175" t="s">
        <v>218</v>
      </c>
      <c r="L546" s="38"/>
      <c r="M546" s="180" t="s">
        <v>5</v>
      </c>
      <c r="N546" s="181" t="s">
        <v>43</v>
      </c>
      <c r="O546" s="39"/>
      <c r="P546" s="182">
        <f>O546*H546</f>
        <v>0</v>
      </c>
      <c r="Q546" s="182">
        <v>2.5999999999999998E-4</v>
      </c>
      <c r="R546" s="182">
        <f>Q546*H546</f>
        <v>5.293599999999999E-3</v>
      </c>
      <c r="S546" s="182">
        <v>0</v>
      </c>
      <c r="T546" s="183">
        <f>S546*H546</f>
        <v>0</v>
      </c>
      <c r="V546" s="310"/>
      <c r="AR546" s="23" t="s">
        <v>286</v>
      </c>
      <c r="AT546" s="23" t="s">
        <v>214</v>
      </c>
      <c r="AU546" s="23" t="s">
        <v>80</v>
      </c>
      <c r="AY546" s="23" t="s">
        <v>212</v>
      </c>
      <c r="BE546" s="184">
        <f>IF(N546="základní",J546,0)</f>
        <v>1977</v>
      </c>
      <c r="BF546" s="184">
        <f>IF(N546="snížená",J546,0)</f>
        <v>0</v>
      </c>
      <c r="BG546" s="184">
        <f>IF(N546="zákl. přenesená",J546,0)</f>
        <v>0</v>
      </c>
      <c r="BH546" s="184">
        <f>IF(N546="sníž. přenesená",J546,0)</f>
        <v>0</v>
      </c>
      <c r="BI546" s="184">
        <f>IF(N546="nulová",J546,0)</f>
        <v>0</v>
      </c>
      <c r="BJ546" s="23" t="s">
        <v>11</v>
      </c>
      <c r="BK546" s="184">
        <f>ROUND(I546*H546,0)</f>
        <v>1977</v>
      </c>
      <c r="BL546" s="23" t="s">
        <v>286</v>
      </c>
      <c r="BM546" s="23" t="s">
        <v>1033</v>
      </c>
    </row>
    <row r="547" spans="2:65" s="11" customFormat="1">
      <c r="B547" s="185"/>
      <c r="D547" s="186" t="s">
        <v>220</v>
      </c>
      <c r="E547" s="187" t="s">
        <v>5</v>
      </c>
      <c r="F547" s="188" t="s">
        <v>1034</v>
      </c>
      <c r="H547" s="189">
        <v>5.62</v>
      </c>
      <c r="I547" s="190"/>
      <c r="L547" s="185"/>
      <c r="M547" s="191"/>
      <c r="N547" s="192"/>
      <c r="O547" s="192"/>
      <c r="P547" s="192"/>
      <c r="Q547" s="192"/>
      <c r="R547" s="192"/>
      <c r="S547" s="192"/>
      <c r="T547" s="193"/>
      <c r="V547" s="310"/>
      <c r="AT547" s="187" t="s">
        <v>220</v>
      </c>
      <c r="AU547" s="187" t="s">
        <v>80</v>
      </c>
      <c r="AV547" s="11" t="s">
        <v>80</v>
      </c>
      <c r="AW547" s="11" t="s">
        <v>36</v>
      </c>
      <c r="AX547" s="11" t="s">
        <v>72</v>
      </c>
      <c r="AY547" s="187" t="s">
        <v>212</v>
      </c>
    </row>
    <row r="548" spans="2:65" s="11" customFormat="1">
      <c r="B548" s="185"/>
      <c r="D548" s="186" t="s">
        <v>220</v>
      </c>
      <c r="E548" s="187" t="s">
        <v>5</v>
      </c>
      <c r="F548" s="188" t="s">
        <v>1035</v>
      </c>
      <c r="H548" s="189">
        <v>6.44</v>
      </c>
      <c r="I548" s="190"/>
      <c r="L548" s="185"/>
      <c r="M548" s="191"/>
      <c r="N548" s="192"/>
      <c r="O548" s="192"/>
      <c r="P548" s="192"/>
      <c r="Q548" s="192"/>
      <c r="R548" s="192"/>
      <c r="S548" s="192"/>
      <c r="T548" s="193"/>
      <c r="V548" s="310"/>
      <c r="AT548" s="187" t="s">
        <v>220</v>
      </c>
      <c r="AU548" s="187" t="s">
        <v>80</v>
      </c>
      <c r="AV548" s="11" t="s">
        <v>80</v>
      </c>
      <c r="AW548" s="11" t="s">
        <v>36</v>
      </c>
      <c r="AX548" s="11" t="s">
        <v>72</v>
      </c>
      <c r="AY548" s="187" t="s">
        <v>212</v>
      </c>
    </row>
    <row r="549" spans="2:65" s="11" customFormat="1">
      <c r="B549" s="185"/>
      <c r="D549" s="186" t="s">
        <v>220</v>
      </c>
      <c r="E549" s="187" t="s">
        <v>5</v>
      </c>
      <c r="F549" s="188" t="s">
        <v>1036</v>
      </c>
      <c r="H549" s="189">
        <v>8.3000000000000007</v>
      </c>
      <c r="I549" s="190"/>
      <c r="L549" s="185"/>
      <c r="M549" s="191"/>
      <c r="N549" s="192"/>
      <c r="O549" s="192"/>
      <c r="P549" s="192"/>
      <c r="Q549" s="192"/>
      <c r="R549" s="192"/>
      <c r="S549" s="192"/>
      <c r="T549" s="193"/>
      <c r="V549" s="310"/>
      <c r="AT549" s="187" t="s">
        <v>220</v>
      </c>
      <c r="AU549" s="187" t="s">
        <v>80</v>
      </c>
      <c r="AV549" s="11" t="s">
        <v>80</v>
      </c>
      <c r="AW549" s="11" t="s">
        <v>36</v>
      </c>
      <c r="AX549" s="11" t="s">
        <v>72</v>
      </c>
      <c r="AY549" s="187" t="s">
        <v>212</v>
      </c>
    </row>
    <row r="550" spans="2:65" s="12" customFormat="1">
      <c r="B550" s="194"/>
      <c r="D550" s="186" t="s">
        <v>220</v>
      </c>
      <c r="E550" s="195" t="s">
        <v>5</v>
      </c>
      <c r="F550" s="196" t="s">
        <v>222</v>
      </c>
      <c r="H550" s="197">
        <v>20.36</v>
      </c>
      <c r="I550" s="198"/>
      <c r="L550" s="194"/>
      <c r="M550" s="199"/>
      <c r="N550" s="200"/>
      <c r="O550" s="200"/>
      <c r="P550" s="200"/>
      <c r="Q550" s="200"/>
      <c r="R550" s="200"/>
      <c r="S550" s="200"/>
      <c r="T550" s="201"/>
      <c r="V550" s="310"/>
      <c r="AT550" s="195" t="s">
        <v>220</v>
      </c>
      <c r="AU550" s="195" t="s">
        <v>80</v>
      </c>
      <c r="AV550" s="12" t="s">
        <v>83</v>
      </c>
      <c r="AW550" s="12" t="s">
        <v>36</v>
      </c>
      <c r="AX550" s="12" t="s">
        <v>11</v>
      </c>
      <c r="AY550" s="195" t="s">
        <v>212</v>
      </c>
    </row>
    <row r="551" spans="2:65" s="1" customFormat="1" ht="16.5" customHeight="1">
      <c r="B551" s="172"/>
      <c r="C551" s="173" t="s">
        <v>1037</v>
      </c>
      <c r="D551" s="173" t="s">
        <v>214</v>
      </c>
      <c r="E551" s="174" t="s">
        <v>1038</v>
      </c>
      <c r="F551" s="175" t="s">
        <v>1039</v>
      </c>
      <c r="G551" s="176" t="s">
        <v>289</v>
      </c>
      <c r="H551" s="177">
        <v>40.72</v>
      </c>
      <c r="I551" s="178">
        <v>45.3709056</v>
      </c>
      <c r="J551" s="179">
        <f>ROUND(I551*H551,0)</f>
        <v>1848</v>
      </c>
      <c r="K551" s="175" t="s">
        <v>218</v>
      </c>
      <c r="L551" s="38"/>
      <c r="M551" s="180" t="s">
        <v>5</v>
      </c>
      <c r="N551" s="181" t="s">
        <v>43</v>
      </c>
      <c r="O551" s="39"/>
      <c r="P551" s="182">
        <f>O551*H551</f>
        <v>0</v>
      </c>
      <c r="Q551" s="182">
        <v>2.9999999999999997E-4</v>
      </c>
      <c r="R551" s="182">
        <f>Q551*H551</f>
        <v>1.2215999999999999E-2</v>
      </c>
      <c r="S551" s="182">
        <v>0</v>
      </c>
      <c r="T551" s="183">
        <f>S551*H551</f>
        <v>0</v>
      </c>
      <c r="V551" s="310"/>
      <c r="AR551" s="23" t="s">
        <v>286</v>
      </c>
      <c r="AT551" s="23" t="s">
        <v>214</v>
      </c>
      <c r="AU551" s="23" t="s">
        <v>80</v>
      </c>
      <c r="AY551" s="23" t="s">
        <v>212</v>
      </c>
      <c r="BE551" s="184">
        <f>IF(N551="základní",J551,0)</f>
        <v>1848</v>
      </c>
      <c r="BF551" s="184">
        <f>IF(N551="snížená",J551,0)</f>
        <v>0</v>
      </c>
      <c r="BG551" s="184">
        <f>IF(N551="zákl. přenesená",J551,0)</f>
        <v>0</v>
      </c>
      <c r="BH551" s="184">
        <f>IF(N551="sníž. přenesená",J551,0)</f>
        <v>0</v>
      </c>
      <c r="BI551" s="184">
        <f>IF(N551="nulová",J551,0)</f>
        <v>0</v>
      </c>
      <c r="BJ551" s="23" t="s">
        <v>11</v>
      </c>
      <c r="BK551" s="184">
        <f>ROUND(I551*H551,0)</f>
        <v>1848</v>
      </c>
      <c r="BL551" s="23" t="s">
        <v>286</v>
      </c>
      <c r="BM551" s="23" t="s">
        <v>1040</v>
      </c>
    </row>
    <row r="552" spans="2:65" s="11" customFormat="1">
      <c r="B552" s="185"/>
      <c r="D552" s="186" t="s">
        <v>220</v>
      </c>
      <c r="E552" s="187" t="s">
        <v>5</v>
      </c>
      <c r="F552" s="188" t="s">
        <v>153</v>
      </c>
      <c r="H552" s="189">
        <v>40.72</v>
      </c>
      <c r="I552" s="190"/>
      <c r="L552" s="185"/>
      <c r="M552" s="191"/>
      <c r="N552" s="192"/>
      <c r="O552" s="192"/>
      <c r="P552" s="192"/>
      <c r="Q552" s="192"/>
      <c r="R552" s="192"/>
      <c r="S552" s="192"/>
      <c r="T552" s="193"/>
      <c r="V552" s="310"/>
      <c r="AT552" s="187" t="s">
        <v>220</v>
      </c>
      <c r="AU552" s="187" t="s">
        <v>80</v>
      </c>
      <c r="AV552" s="11" t="s">
        <v>80</v>
      </c>
      <c r="AW552" s="11" t="s">
        <v>36</v>
      </c>
      <c r="AX552" s="11" t="s">
        <v>11</v>
      </c>
      <c r="AY552" s="187" t="s">
        <v>212</v>
      </c>
    </row>
    <row r="553" spans="2:65" s="1" customFormat="1" ht="16.5" customHeight="1">
      <c r="B553" s="172"/>
      <c r="C553" s="173" t="s">
        <v>1041</v>
      </c>
      <c r="D553" s="173" t="s">
        <v>214</v>
      </c>
      <c r="E553" s="174" t="s">
        <v>1042</v>
      </c>
      <c r="F553" s="175" t="s">
        <v>1043</v>
      </c>
      <c r="G553" s="176" t="s">
        <v>247</v>
      </c>
      <c r="H553" s="177">
        <v>1.0369999999999999</v>
      </c>
      <c r="I553" s="178">
        <v>564.25257599999998</v>
      </c>
      <c r="J553" s="179">
        <f>ROUND(I553*H553,0)</f>
        <v>585</v>
      </c>
      <c r="K553" s="175" t="s">
        <v>218</v>
      </c>
      <c r="L553" s="38"/>
      <c r="M553" s="180" t="s">
        <v>5</v>
      </c>
      <c r="N553" s="181" t="s">
        <v>43</v>
      </c>
      <c r="O553" s="39"/>
      <c r="P553" s="182">
        <f>O553*H553</f>
        <v>0</v>
      </c>
      <c r="Q553" s="182">
        <v>0</v>
      </c>
      <c r="R553" s="182">
        <f>Q553*H553</f>
        <v>0</v>
      </c>
      <c r="S553" s="182">
        <v>0</v>
      </c>
      <c r="T553" s="183">
        <f>S553*H553</f>
        <v>0</v>
      </c>
      <c r="V553" s="310"/>
      <c r="AR553" s="23" t="s">
        <v>286</v>
      </c>
      <c r="AT553" s="23" t="s">
        <v>214</v>
      </c>
      <c r="AU553" s="23" t="s">
        <v>80</v>
      </c>
      <c r="AY553" s="23" t="s">
        <v>212</v>
      </c>
      <c r="BE553" s="184">
        <f>IF(N553="základní",J553,0)</f>
        <v>585</v>
      </c>
      <c r="BF553" s="184">
        <f>IF(N553="snížená",J553,0)</f>
        <v>0</v>
      </c>
      <c r="BG553" s="184">
        <f>IF(N553="zákl. přenesená",J553,0)</f>
        <v>0</v>
      </c>
      <c r="BH553" s="184">
        <f>IF(N553="sníž. přenesená",J553,0)</f>
        <v>0</v>
      </c>
      <c r="BI553" s="184">
        <f>IF(N553="nulová",J553,0)</f>
        <v>0</v>
      </c>
      <c r="BJ553" s="23" t="s">
        <v>11</v>
      </c>
      <c r="BK553" s="184">
        <f>ROUND(I553*H553,0)</f>
        <v>585</v>
      </c>
      <c r="BL553" s="23" t="s">
        <v>286</v>
      </c>
      <c r="BM553" s="23" t="s">
        <v>1044</v>
      </c>
    </row>
    <row r="554" spans="2:65" s="10" customFormat="1" ht="29.85" customHeight="1">
      <c r="B554" s="159"/>
      <c r="D554" s="160" t="s">
        <v>71</v>
      </c>
      <c r="E554" s="170" t="s">
        <v>1045</v>
      </c>
      <c r="F554" s="170" t="s">
        <v>1046</v>
      </c>
      <c r="I554" s="162"/>
      <c r="J554" s="171">
        <f>BK554</f>
        <v>8199</v>
      </c>
      <c r="L554" s="159"/>
      <c r="M554" s="164"/>
      <c r="N554" s="165"/>
      <c r="O554" s="165"/>
      <c r="P554" s="166">
        <f>SUM(P555:P562)</f>
        <v>0</v>
      </c>
      <c r="Q554" s="165"/>
      <c r="R554" s="166">
        <f>SUM(R555:R562)</f>
        <v>6.2727000000000005E-2</v>
      </c>
      <c r="S554" s="165"/>
      <c r="T554" s="167">
        <f>SUM(T555:T562)</f>
        <v>0</v>
      </c>
      <c r="V554" s="310"/>
      <c r="AR554" s="160" t="s">
        <v>80</v>
      </c>
      <c r="AT554" s="168" t="s">
        <v>71</v>
      </c>
      <c r="AU554" s="168" t="s">
        <v>11</v>
      </c>
      <c r="AY554" s="160" t="s">
        <v>212</v>
      </c>
      <c r="BK554" s="169">
        <f>SUM(BK555:BK562)</f>
        <v>8199</v>
      </c>
    </row>
    <row r="555" spans="2:65" s="1" customFormat="1" ht="25.5" customHeight="1">
      <c r="B555" s="172"/>
      <c r="C555" s="173" t="s">
        <v>1047</v>
      </c>
      <c r="D555" s="173" t="s">
        <v>214</v>
      </c>
      <c r="E555" s="174" t="s">
        <v>1048</v>
      </c>
      <c r="F555" s="175" t="s">
        <v>1049</v>
      </c>
      <c r="G555" s="176" t="s">
        <v>289</v>
      </c>
      <c r="H555" s="177">
        <v>25.817</v>
      </c>
      <c r="I555" s="178">
        <v>18.023400000000002</v>
      </c>
      <c r="J555" s="179">
        <f>ROUND(I555*H555,0)</f>
        <v>465</v>
      </c>
      <c r="K555" s="175" t="s">
        <v>218</v>
      </c>
      <c r="L555" s="38"/>
      <c r="M555" s="180" t="s">
        <v>5</v>
      </c>
      <c r="N555" s="181" t="s">
        <v>43</v>
      </c>
      <c r="O555" s="39"/>
      <c r="P555" s="182">
        <f>O555*H555</f>
        <v>0</v>
      </c>
      <c r="Q555" s="182">
        <v>2.0120000000000001E-4</v>
      </c>
      <c r="R555" s="182">
        <f>Q555*H555</f>
        <v>5.1943804000000003E-3</v>
      </c>
      <c r="S555" s="182">
        <v>0</v>
      </c>
      <c r="T555" s="183">
        <f>S555*H555</f>
        <v>0</v>
      </c>
      <c r="V555" s="310"/>
      <c r="AR555" s="23" t="s">
        <v>286</v>
      </c>
      <c r="AT555" s="23" t="s">
        <v>214</v>
      </c>
      <c r="AU555" s="23" t="s">
        <v>80</v>
      </c>
      <c r="AY555" s="23" t="s">
        <v>212</v>
      </c>
      <c r="BE555" s="184">
        <f>IF(N555="základní",J555,0)</f>
        <v>465</v>
      </c>
      <c r="BF555" s="184">
        <f>IF(N555="snížená",J555,0)</f>
        <v>0</v>
      </c>
      <c r="BG555" s="184">
        <f>IF(N555="zákl. přenesená",J555,0)</f>
        <v>0</v>
      </c>
      <c r="BH555" s="184">
        <f>IF(N555="sníž. přenesená",J555,0)</f>
        <v>0</v>
      </c>
      <c r="BI555" s="184">
        <f>IF(N555="nulová",J555,0)</f>
        <v>0</v>
      </c>
      <c r="BJ555" s="23" t="s">
        <v>11</v>
      </c>
      <c r="BK555" s="184">
        <f>ROUND(I555*H555,0)</f>
        <v>465</v>
      </c>
      <c r="BL555" s="23" t="s">
        <v>286</v>
      </c>
      <c r="BM555" s="23" t="s">
        <v>1050</v>
      </c>
    </row>
    <row r="556" spans="2:65" s="11" customFormat="1">
      <c r="B556" s="185"/>
      <c r="D556" s="186" t="s">
        <v>220</v>
      </c>
      <c r="E556" s="187" t="s">
        <v>5</v>
      </c>
      <c r="F556" s="188" t="s">
        <v>156</v>
      </c>
      <c r="H556" s="189">
        <v>25.817</v>
      </c>
      <c r="I556" s="190"/>
      <c r="L556" s="185"/>
      <c r="M556" s="191"/>
      <c r="N556" s="192"/>
      <c r="O556" s="192"/>
      <c r="P556" s="192"/>
      <c r="Q556" s="192"/>
      <c r="R556" s="192"/>
      <c r="S556" s="192"/>
      <c r="T556" s="193"/>
      <c r="V556" s="310"/>
      <c r="AT556" s="187" t="s">
        <v>220</v>
      </c>
      <c r="AU556" s="187" t="s">
        <v>80</v>
      </c>
      <c r="AV556" s="11" t="s">
        <v>80</v>
      </c>
      <c r="AW556" s="11" t="s">
        <v>36</v>
      </c>
      <c r="AX556" s="11" t="s">
        <v>11</v>
      </c>
      <c r="AY556" s="187" t="s">
        <v>212</v>
      </c>
    </row>
    <row r="557" spans="2:65" s="1" customFormat="1" ht="25.5" customHeight="1">
      <c r="B557" s="172"/>
      <c r="C557" s="173" t="s">
        <v>1051</v>
      </c>
      <c r="D557" s="173" t="s">
        <v>214</v>
      </c>
      <c r="E557" s="174" t="s">
        <v>1052</v>
      </c>
      <c r="F557" s="175" t="s">
        <v>1053</v>
      </c>
      <c r="G557" s="176" t="s">
        <v>289</v>
      </c>
      <c r="H557" s="177">
        <v>102.93300000000001</v>
      </c>
      <c r="I557" s="178">
        <v>18.023400000000002</v>
      </c>
      <c r="J557" s="179">
        <f>ROUND(I557*H557,0)</f>
        <v>1855</v>
      </c>
      <c r="K557" s="175" t="s">
        <v>218</v>
      </c>
      <c r="L557" s="38"/>
      <c r="M557" s="180" t="s">
        <v>5</v>
      </c>
      <c r="N557" s="181" t="s">
        <v>43</v>
      </c>
      <c r="O557" s="39"/>
      <c r="P557" s="182">
        <f>O557*H557</f>
        <v>0</v>
      </c>
      <c r="Q557" s="182">
        <v>2.0120000000000001E-4</v>
      </c>
      <c r="R557" s="182">
        <f>Q557*H557</f>
        <v>2.0710119600000004E-2</v>
      </c>
      <c r="S557" s="182">
        <v>0</v>
      </c>
      <c r="T557" s="183">
        <f>S557*H557</f>
        <v>0</v>
      </c>
      <c r="V557" s="310"/>
      <c r="AR557" s="23" t="s">
        <v>286</v>
      </c>
      <c r="AT557" s="23" t="s">
        <v>214</v>
      </c>
      <c r="AU557" s="23" t="s">
        <v>80</v>
      </c>
      <c r="AY557" s="23" t="s">
        <v>212</v>
      </c>
      <c r="BE557" s="184">
        <f>IF(N557="základní",J557,0)</f>
        <v>1855</v>
      </c>
      <c r="BF557" s="184">
        <f>IF(N557="snížená",J557,0)</f>
        <v>0</v>
      </c>
      <c r="BG557" s="184">
        <f>IF(N557="zákl. přenesená",J557,0)</f>
        <v>0</v>
      </c>
      <c r="BH557" s="184">
        <f>IF(N557="sníž. přenesená",J557,0)</f>
        <v>0</v>
      </c>
      <c r="BI557" s="184">
        <f>IF(N557="nulová",J557,0)</f>
        <v>0</v>
      </c>
      <c r="BJ557" s="23" t="s">
        <v>11</v>
      </c>
      <c r="BK557" s="184">
        <f>ROUND(I557*H557,0)</f>
        <v>1855</v>
      </c>
      <c r="BL557" s="23" t="s">
        <v>286</v>
      </c>
      <c r="BM557" s="23" t="s">
        <v>1054</v>
      </c>
    </row>
    <row r="558" spans="2:65" s="11" customFormat="1">
      <c r="B558" s="185"/>
      <c r="D558" s="186" t="s">
        <v>220</v>
      </c>
      <c r="E558" s="187" t="s">
        <v>5</v>
      </c>
      <c r="F558" s="188" t="s">
        <v>159</v>
      </c>
      <c r="H558" s="189">
        <v>102.93300000000001</v>
      </c>
      <c r="I558" s="190"/>
      <c r="L558" s="185"/>
      <c r="M558" s="191"/>
      <c r="N558" s="192"/>
      <c r="O558" s="192"/>
      <c r="P558" s="192"/>
      <c r="Q558" s="192"/>
      <c r="R558" s="192"/>
      <c r="S558" s="192"/>
      <c r="T558" s="193"/>
      <c r="V558" s="310"/>
      <c r="AT558" s="187" t="s">
        <v>220</v>
      </c>
      <c r="AU558" s="187" t="s">
        <v>80</v>
      </c>
      <c r="AV558" s="11" t="s">
        <v>80</v>
      </c>
      <c r="AW558" s="11" t="s">
        <v>36</v>
      </c>
      <c r="AX558" s="11" t="s">
        <v>11</v>
      </c>
      <c r="AY558" s="187" t="s">
        <v>212</v>
      </c>
    </row>
    <row r="559" spans="2:65" s="1" customFormat="1" ht="25.5" customHeight="1">
      <c r="B559" s="172"/>
      <c r="C559" s="173" t="s">
        <v>1055</v>
      </c>
      <c r="D559" s="173" t="s">
        <v>214</v>
      </c>
      <c r="E559" s="174" t="s">
        <v>1056</v>
      </c>
      <c r="F559" s="175" t="s">
        <v>1057</v>
      </c>
      <c r="G559" s="176" t="s">
        <v>289</v>
      </c>
      <c r="H559" s="177">
        <v>25.817</v>
      </c>
      <c r="I559" s="178">
        <v>45.659279999999995</v>
      </c>
      <c r="J559" s="179">
        <f>ROUND(I559*H559,0)</f>
        <v>1179</v>
      </c>
      <c r="K559" s="175" t="s">
        <v>218</v>
      </c>
      <c r="L559" s="38"/>
      <c r="M559" s="180" t="s">
        <v>5</v>
      </c>
      <c r="N559" s="181" t="s">
        <v>43</v>
      </c>
      <c r="O559" s="39"/>
      <c r="P559" s="182">
        <f>O559*H559</f>
        <v>0</v>
      </c>
      <c r="Q559" s="182">
        <v>2.8600000000000001E-4</v>
      </c>
      <c r="R559" s="182">
        <f>Q559*H559</f>
        <v>7.383662E-3</v>
      </c>
      <c r="S559" s="182">
        <v>0</v>
      </c>
      <c r="T559" s="183">
        <f>S559*H559</f>
        <v>0</v>
      </c>
      <c r="V559" s="310"/>
      <c r="AR559" s="23" t="s">
        <v>286</v>
      </c>
      <c r="AT559" s="23" t="s">
        <v>214</v>
      </c>
      <c r="AU559" s="23" t="s">
        <v>80</v>
      </c>
      <c r="AY559" s="23" t="s">
        <v>212</v>
      </c>
      <c r="BE559" s="184">
        <f>IF(N559="základní",J559,0)</f>
        <v>1179</v>
      </c>
      <c r="BF559" s="184">
        <f>IF(N559="snížená",J559,0)</f>
        <v>0</v>
      </c>
      <c r="BG559" s="184">
        <f>IF(N559="zákl. přenesená",J559,0)</f>
        <v>0</v>
      </c>
      <c r="BH559" s="184">
        <f>IF(N559="sníž. přenesená",J559,0)</f>
        <v>0</v>
      </c>
      <c r="BI559" s="184">
        <f>IF(N559="nulová",J559,0)</f>
        <v>0</v>
      </c>
      <c r="BJ559" s="23" t="s">
        <v>11</v>
      </c>
      <c r="BK559" s="184">
        <f>ROUND(I559*H559,0)</f>
        <v>1179</v>
      </c>
      <c r="BL559" s="23" t="s">
        <v>286</v>
      </c>
      <c r="BM559" s="23" t="s">
        <v>1058</v>
      </c>
    </row>
    <row r="560" spans="2:65" s="11" customFormat="1">
      <c r="B560" s="185"/>
      <c r="D560" s="186" t="s">
        <v>220</v>
      </c>
      <c r="E560" s="187" t="s">
        <v>5</v>
      </c>
      <c r="F560" s="188" t="s">
        <v>156</v>
      </c>
      <c r="H560" s="189">
        <v>25.817</v>
      </c>
      <c r="I560" s="190"/>
      <c r="L560" s="185"/>
      <c r="M560" s="191"/>
      <c r="N560" s="192"/>
      <c r="O560" s="192"/>
      <c r="P560" s="192"/>
      <c r="Q560" s="192"/>
      <c r="R560" s="192"/>
      <c r="S560" s="192"/>
      <c r="T560" s="193"/>
      <c r="V560" s="310"/>
      <c r="AT560" s="187" t="s">
        <v>220</v>
      </c>
      <c r="AU560" s="187" t="s">
        <v>80</v>
      </c>
      <c r="AV560" s="11" t="s">
        <v>80</v>
      </c>
      <c r="AW560" s="11" t="s">
        <v>36</v>
      </c>
      <c r="AX560" s="11" t="s">
        <v>11</v>
      </c>
      <c r="AY560" s="187" t="s">
        <v>212</v>
      </c>
    </row>
    <row r="561" spans="2:65" s="1" customFormat="1" ht="25.5" customHeight="1">
      <c r="B561" s="172"/>
      <c r="C561" s="173" t="s">
        <v>1059</v>
      </c>
      <c r="D561" s="173" t="s">
        <v>214</v>
      </c>
      <c r="E561" s="174" t="s">
        <v>1060</v>
      </c>
      <c r="F561" s="175" t="s">
        <v>1061</v>
      </c>
      <c r="G561" s="176" t="s">
        <v>289</v>
      </c>
      <c r="H561" s="177">
        <v>102.93300000000001</v>
      </c>
      <c r="I561" s="178">
        <v>45.659279999999995</v>
      </c>
      <c r="J561" s="179">
        <f>ROUND(I561*H561,0)</f>
        <v>4700</v>
      </c>
      <c r="K561" s="175" t="s">
        <v>218</v>
      </c>
      <c r="L561" s="38"/>
      <c r="M561" s="180" t="s">
        <v>5</v>
      </c>
      <c r="N561" s="181" t="s">
        <v>43</v>
      </c>
      <c r="O561" s="39"/>
      <c r="P561" s="182">
        <f>O561*H561</f>
        <v>0</v>
      </c>
      <c r="Q561" s="182">
        <v>2.8600000000000001E-4</v>
      </c>
      <c r="R561" s="182">
        <f>Q561*H561</f>
        <v>2.9438838000000002E-2</v>
      </c>
      <c r="S561" s="182">
        <v>0</v>
      </c>
      <c r="T561" s="183">
        <f>S561*H561</f>
        <v>0</v>
      </c>
      <c r="V561" s="310"/>
      <c r="AR561" s="23" t="s">
        <v>286</v>
      </c>
      <c r="AT561" s="23" t="s">
        <v>214</v>
      </c>
      <c r="AU561" s="23" t="s">
        <v>80</v>
      </c>
      <c r="AY561" s="23" t="s">
        <v>212</v>
      </c>
      <c r="BE561" s="184">
        <f>IF(N561="základní",J561,0)</f>
        <v>4700</v>
      </c>
      <c r="BF561" s="184">
        <f>IF(N561="snížená",J561,0)</f>
        <v>0</v>
      </c>
      <c r="BG561" s="184">
        <f>IF(N561="zákl. přenesená",J561,0)</f>
        <v>0</v>
      </c>
      <c r="BH561" s="184">
        <f>IF(N561="sníž. přenesená",J561,0)</f>
        <v>0</v>
      </c>
      <c r="BI561" s="184">
        <f>IF(N561="nulová",J561,0)</f>
        <v>0</v>
      </c>
      <c r="BJ561" s="23" t="s">
        <v>11</v>
      </c>
      <c r="BK561" s="184">
        <f>ROUND(I561*H561,0)</f>
        <v>4700</v>
      </c>
      <c r="BL561" s="23" t="s">
        <v>286</v>
      </c>
      <c r="BM561" s="23" t="s">
        <v>1062</v>
      </c>
    </row>
    <row r="562" spans="2:65" s="11" customFormat="1">
      <c r="B562" s="185"/>
      <c r="D562" s="186" t="s">
        <v>220</v>
      </c>
      <c r="E562" s="187" t="s">
        <v>5</v>
      </c>
      <c r="F562" s="188" t="s">
        <v>159</v>
      </c>
      <c r="H562" s="189">
        <v>102.93300000000001</v>
      </c>
      <c r="I562" s="190"/>
      <c r="L562" s="185"/>
      <c r="M562" s="191"/>
      <c r="N562" s="192"/>
      <c r="O562" s="192"/>
      <c r="P562" s="192"/>
      <c r="Q562" s="192"/>
      <c r="R562" s="192"/>
      <c r="S562" s="192"/>
      <c r="T562" s="193"/>
      <c r="V562" s="310"/>
      <c r="AT562" s="187" t="s">
        <v>220</v>
      </c>
      <c r="AU562" s="187" t="s">
        <v>80</v>
      </c>
      <c r="AV562" s="11" t="s">
        <v>80</v>
      </c>
      <c r="AW562" s="11" t="s">
        <v>36</v>
      </c>
      <c r="AX562" s="11" t="s">
        <v>11</v>
      </c>
      <c r="AY562" s="187" t="s">
        <v>212</v>
      </c>
    </row>
    <row r="563" spans="2:65" s="10" customFormat="1" ht="37.35" customHeight="1">
      <c r="B563" s="159"/>
      <c r="D563" s="160" t="s">
        <v>71</v>
      </c>
      <c r="E563" s="161" t="s">
        <v>339</v>
      </c>
      <c r="F563" s="161" t="s">
        <v>1063</v>
      </c>
      <c r="I563" s="162"/>
      <c r="J563" s="163">
        <f>BK563</f>
        <v>825667</v>
      </c>
      <c r="L563" s="159"/>
      <c r="M563" s="164"/>
      <c r="N563" s="165"/>
      <c r="O563" s="165"/>
      <c r="P563" s="166">
        <f>P564</f>
        <v>0</v>
      </c>
      <c r="Q563" s="165"/>
      <c r="R563" s="166">
        <f>R564</f>
        <v>0</v>
      </c>
      <c r="S563" s="165"/>
      <c r="T563" s="167">
        <f>T564</f>
        <v>0</v>
      </c>
      <c r="V563" s="310"/>
      <c r="AR563" s="160" t="s">
        <v>83</v>
      </c>
      <c r="AT563" s="168" t="s">
        <v>71</v>
      </c>
      <c r="AU563" s="168" t="s">
        <v>72</v>
      </c>
      <c r="AY563" s="160" t="s">
        <v>212</v>
      </c>
      <c r="BK563" s="169">
        <f>BK564</f>
        <v>825667</v>
      </c>
    </row>
    <row r="564" spans="2:65" s="10" customFormat="1" ht="19.899999999999999" customHeight="1">
      <c r="B564" s="159"/>
      <c r="D564" s="160" t="s">
        <v>71</v>
      </c>
      <c r="E564" s="170" t="s">
        <v>1064</v>
      </c>
      <c r="F564" s="170" t="s">
        <v>1065</v>
      </c>
      <c r="I564" s="162"/>
      <c r="J564" s="171">
        <f>BK564</f>
        <v>825667</v>
      </c>
      <c r="L564" s="159"/>
      <c r="M564" s="164"/>
      <c r="N564" s="165"/>
      <c r="O564" s="165"/>
      <c r="P564" s="166">
        <f>SUM(P565:P566)</f>
        <v>0</v>
      </c>
      <c r="Q564" s="165"/>
      <c r="R564" s="166">
        <f>SUM(R565:R566)</f>
        <v>0</v>
      </c>
      <c r="S564" s="165"/>
      <c r="T564" s="167">
        <f>SUM(T565:T566)</f>
        <v>0</v>
      </c>
      <c r="V564" s="310"/>
      <c r="AR564" s="160" t="s">
        <v>83</v>
      </c>
      <c r="AT564" s="168" t="s">
        <v>71</v>
      </c>
      <c r="AU564" s="168" t="s">
        <v>11</v>
      </c>
      <c r="AY564" s="160" t="s">
        <v>212</v>
      </c>
      <c r="BK564" s="169">
        <f>SUM(BK565:BK566)</f>
        <v>825667</v>
      </c>
    </row>
    <row r="565" spans="2:65" s="1" customFormat="1" ht="16.5" customHeight="1">
      <c r="B565" s="172"/>
      <c r="C565" s="202" t="s">
        <v>1066</v>
      </c>
      <c r="D565" s="202" t="s">
        <v>339</v>
      </c>
      <c r="E565" s="203" t="s">
        <v>1067</v>
      </c>
      <c r="F565" s="204" t="s">
        <v>1068</v>
      </c>
      <c r="G565" s="205" t="s">
        <v>1069</v>
      </c>
      <c r="H565" s="206">
        <v>1</v>
      </c>
      <c r="I565" s="207">
        <v>825667</v>
      </c>
      <c r="J565" s="208">
        <f>ROUND(I565*H565,0)</f>
        <v>825667</v>
      </c>
      <c r="K565" s="204" t="s">
        <v>5</v>
      </c>
      <c r="L565" s="209"/>
      <c r="M565" s="210" t="s">
        <v>5</v>
      </c>
      <c r="N565" s="211" t="s">
        <v>43</v>
      </c>
      <c r="O565" s="39"/>
      <c r="P565" s="182">
        <f>O565*H565</f>
        <v>0</v>
      </c>
      <c r="Q565" s="182">
        <v>0</v>
      </c>
      <c r="R565" s="182">
        <f>Q565*H565</f>
        <v>0</v>
      </c>
      <c r="S565" s="182">
        <v>0</v>
      </c>
      <c r="T565" s="183">
        <f>S565*H565</f>
        <v>0</v>
      </c>
      <c r="V565" s="310"/>
      <c r="AR565" s="23" t="s">
        <v>1070</v>
      </c>
      <c r="AT565" s="23" t="s">
        <v>339</v>
      </c>
      <c r="AU565" s="23" t="s">
        <v>80</v>
      </c>
      <c r="AY565" s="23" t="s">
        <v>212</v>
      </c>
      <c r="BE565" s="184">
        <f>IF(N565="základní",J565,0)</f>
        <v>825667</v>
      </c>
      <c r="BF565" s="184">
        <f>IF(N565="snížená",J565,0)</f>
        <v>0</v>
      </c>
      <c r="BG565" s="184">
        <f>IF(N565="zákl. přenesená",J565,0)</f>
        <v>0</v>
      </c>
      <c r="BH565" s="184">
        <f>IF(N565="sníž. přenesená",J565,0)</f>
        <v>0</v>
      </c>
      <c r="BI565" s="184">
        <f>IF(N565="nulová",J565,0)</f>
        <v>0</v>
      </c>
      <c r="BJ565" s="23" t="s">
        <v>11</v>
      </c>
      <c r="BK565" s="184">
        <f>ROUND(I565*H565,0)</f>
        <v>825667</v>
      </c>
      <c r="BL565" s="23" t="s">
        <v>569</v>
      </c>
      <c r="BM565" s="23" t="s">
        <v>1071</v>
      </c>
    </row>
    <row r="566" spans="2:65" s="11" customFormat="1">
      <c r="B566" s="185"/>
      <c r="D566" s="186" t="s">
        <v>220</v>
      </c>
      <c r="E566" s="187" t="s">
        <v>5</v>
      </c>
      <c r="F566" s="188" t="s">
        <v>11</v>
      </c>
      <c r="H566" s="189">
        <v>1</v>
      </c>
      <c r="I566" s="190"/>
      <c r="L566" s="185"/>
      <c r="M566" s="220"/>
      <c r="N566" s="221"/>
      <c r="O566" s="221"/>
      <c r="P566" s="221"/>
      <c r="Q566" s="221"/>
      <c r="R566" s="221"/>
      <c r="S566" s="221"/>
      <c r="T566" s="222"/>
      <c r="AT566" s="187" t="s">
        <v>220</v>
      </c>
      <c r="AU566" s="187" t="s">
        <v>80</v>
      </c>
      <c r="AV566" s="11" t="s">
        <v>80</v>
      </c>
      <c r="AW566" s="11" t="s">
        <v>36</v>
      </c>
      <c r="AX566" s="11" t="s">
        <v>11</v>
      </c>
      <c r="AY566" s="187" t="s">
        <v>212</v>
      </c>
    </row>
    <row r="567" spans="2:65" s="1" customFormat="1" ht="6.95" customHeight="1">
      <c r="B567" s="53"/>
      <c r="C567" s="54"/>
      <c r="D567" s="54"/>
      <c r="E567" s="54"/>
      <c r="F567" s="54"/>
      <c r="G567" s="54"/>
      <c r="H567" s="54"/>
      <c r="I567" s="125"/>
      <c r="J567" s="54"/>
      <c r="K567" s="54"/>
      <c r="L567" s="38"/>
    </row>
  </sheetData>
  <mergeCells count="10">
    <mergeCell ref="J51:J52"/>
    <mergeCell ref="E89:H89"/>
    <mergeCell ref="E91:H9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2"/>
  <sheetViews>
    <sheetView showGridLines="0" workbookViewId="0">
      <pane ySplit="1" topLeftCell="A71" activePane="bottomLeft" state="frozen"/>
      <selection pane="bottomLeft" activeCell="I82" sqref="I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</row>
    <row r="9" spans="1:70" s="1" customFormat="1" ht="36.950000000000003" customHeight="1">
      <c r="B9" s="38"/>
      <c r="C9" s="39"/>
      <c r="D9" s="39"/>
      <c r="E9" s="355" t="s">
        <v>1072</v>
      </c>
      <c r="F9" s="356"/>
      <c r="G9" s="356"/>
      <c r="H9" s="356"/>
      <c r="I9" s="104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</row>
    <row r="17" spans="2:11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</row>
    <row r="20" spans="2:11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</row>
    <row r="21" spans="2:11" s="1" customFormat="1" ht="18" customHeight="1">
      <c r="B21" s="38"/>
      <c r="C21" s="39"/>
      <c r="D21" s="39"/>
      <c r="E21" s="34" t="s">
        <v>35</v>
      </c>
      <c r="F21" s="39"/>
      <c r="G21" s="39"/>
      <c r="H21" s="39"/>
      <c r="I21" s="105" t="s">
        <v>32</v>
      </c>
      <c r="J21" s="34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</row>
    <row r="23" spans="2:11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11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11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ROUND(J78,0)</f>
        <v>306345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16">
        <f>ROUND(SUM(BE78:BE81), 0)</f>
        <v>306345</v>
      </c>
      <c r="G30" s="39"/>
      <c r="H30" s="39"/>
      <c r="I30" s="117">
        <v>0.21</v>
      </c>
      <c r="J30" s="116">
        <f>ROUND(ROUND((SUM(BE78:BE81)), 0)*I30, 0)</f>
        <v>64332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16">
        <f>ROUND(SUM(BF78:BF81), 0)</f>
        <v>0</v>
      </c>
      <c r="G31" s="39"/>
      <c r="H31" s="39"/>
      <c r="I31" s="117">
        <v>0.15</v>
      </c>
      <c r="J31" s="116">
        <f>ROUND(ROUND((SUM(BF78:BF81)), 0)*I31, 0)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16">
        <f>ROUND(SUM(BG78:BG81),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16">
        <f>ROUND(SUM(BH78:BH81),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16">
        <f>ROUND(SUM(BI78:BI81),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370677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>2 - Vegetační úpravy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>Ateliér ADIP, Střelecká 437, Hradec Králové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J78</f>
        <v>306345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173</v>
      </c>
      <c r="E57" s="136"/>
      <c r="F57" s="136"/>
      <c r="G57" s="136"/>
      <c r="H57" s="136"/>
      <c r="I57" s="137"/>
      <c r="J57" s="138">
        <f>J79</f>
        <v>306345</v>
      </c>
      <c r="K57" s="139"/>
    </row>
    <row r="58" spans="2:47" s="8" customFormat="1" ht="19.899999999999999" customHeight="1">
      <c r="B58" s="140"/>
      <c r="C58" s="141"/>
      <c r="D58" s="142" t="s">
        <v>174</v>
      </c>
      <c r="E58" s="143"/>
      <c r="F58" s="143"/>
      <c r="G58" s="143"/>
      <c r="H58" s="143"/>
      <c r="I58" s="144"/>
      <c r="J58" s="145">
        <f>J80</f>
        <v>306345</v>
      </c>
      <c r="K58" s="146"/>
    </row>
    <row r="59" spans="2:47" s="1" customFormat="1" ht="21.75" customHeight="1">
      <c r="B59" s="38"/>
      <c r="C59" s="39"/>
      <c r="D59" s="39"/>
      <c r="E59" s="39"/>
      <c r="F59" s="39"/>
      <c r="G59" s="39"/>
      <c r="H59" s="39"/>
      <c r="I59" s="104"/>
      <c r="J59" s="39"/>
      <c r="K59" s="42"/>
    </row>
    <row r="60" spans="2:47" s="1" customFormat="1" ht="6.95" customHeight="1">
      <c r="B60" s="53"/>
      <c r="C60" s="54"/>
      <c r="D60" s="54"/>
      <c r="E60" s="54"/>
      <c r="F60" s="54"/>
      <c r="G60" s="54"/>
      <c r="H60" s="54"/>
      <c r="I60" s="125"/>
      <c r="J60" s="54"/>
      <c r="K60" s="5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26"/>
      <c r="J64" s="57"/>
      <c r="K64" s="57"/>
      <c r="L64" s="38"/>
    </row>
    <row r="65" spans="2:63" s="1" customFormat="1" ht="36.950000000000003" customHeight="1">
      <c r="B65" s="38"/>
      <c r="C65" s="58" t="s">
        <v>196</v>
      </c>
      <c r="I65" s="147"/>
      <c r="L65" s="38"/>
    </row>
    <row r="66" spans="2:63" s="1" customFormat="1" ht="6.95" customHeight="1">
      <c r="B66" s="38"/>
      <c r="I66" s="147"/>
      <c r="L66" s="38"/>
    </row>
    <row r="67" spans="2:63" s="1" customFormat="1" ht="14.45" customHeight="1">
      <c r="B67" s="38"/>
      <c r="C67" s="60" t="s">
        <v>20</v>
      </c>
      <c r="I67" s="147"/>
      <c r="L67" s="38"/>
    </row>
    <row r="68" spans="2:63" s="1" customFormat="1" ht="16.5" customHeight="1">
      <c r="B68" s="38"/>
      <c r="E68" s="349" t="str">
        <f>E7</f>
        <v>Přístavba výtahu 2.ZŠ Husitská, pavilon U12</v>
      </c>
      <c r="F68" s="350"/>
      <c r="G68" s="350"/>
      <c r="H68" s="350"/>
      <c r="I68" s="147"/>
      <c r="L68" s="38"/>
    </row>
    <row r="69" spans="2:63" s="1" customFormat="1" ht="14.45" customHeight="1">
      <c r="B69" s="38"/>
      <c r="C69" s="60" t="s">
        <v>121</v>
      </c>
      <c r="I69" s="147"/>
      <c r="L69" s="38"/>
    </row>
    <row r="70" spans="2:63" s="1" customFormat="1" ht="17.25" customHeight="1">
      <c r="B70" s="38"/>
      <c r="E70" s="317" t="str">
        <f>E9</f>
        <v>2 - Vegetační úpravy</v>
      </c>
      <c r="F70" s="351"/>
      <c r="G70" s="351"/>
      <c r="H70" s="351"/>
      <c r="I70" s="147"/>
      <c r="L70" s="38"/>
    </row>
    <row r="71" spans="2:63" s="1" customFormat="1" ht="6.95" customHeight="1">
      <c r="B71" s="38"/>
      <c r="I71" s="147"/>
      <c r="L71" s="38"/>
    </row>
    <row r="72" spans="2:63" s="1" customFormat="1" ht="18" customHeight="1">
      <c r="B72" s="38"/>
      <c r="C72" s="60" t="s">
        <v>24</v>
      </c>
      <c r="F72" s="148" t="str">
        <f>F12</f>
        <v>Nová Paka</v>
      </c>
      <c r="I72" s="149" t="s">
        <v>26</v>
      </c>
      <c r="J72" s="64">
        <f>IF(J12="","",J12)</f>
        <v>43544</v>
      </c>
      <c r="L72" s="38"/>
    </row>
    <row r="73" spans="2:63" s="1" customFormat="1" ht="6.95" customHeight="1">
      <c r="B73" s="38"/>
      <c r="I73" s="147"/>
      <c r="L73" s="38"/>
    </row>
    <row r="74" spans="2:63" s="1" customFormat="1" ht="15">
      <c r="B74" s="38"/>
      <c r="C74" s="60" t="s">
        <v>29</v>
      </c>
      <c r="F74" s="148" t="str">
        <f>E15</f>
        <v>ZŠ Nová Paka, Husitská 1695</v>
      </c>
      <c r="I74" s="149" t="s">
        <v>34</v>
      </c>
      <c r="J74" s="148" t="str">
        <f>E21</f>
        <v>Ateliér ADIP, Střelecká 437, Hradec Králové</v>
      </c>
      <c r="L74" s="38"/>
    </row>
    <row r="75" spans="2:63" s="1" customFormat="1" ht="14.45" customHeight="1">
      <c r="B75" s="38"/>
      <c r="C75" s="60" t="s">
        <v>33</v>
      </c>
      <c r="F75" s="148" t="str">
        <f>IF(E18="","",E18)</f>
        <v>MATEX HK s.r.o.</v>
      </c>
      <c r="I75" s="147"/>
      <c r="L75" s="38"/>
    </row>
    <row r="76" spans="2:63" s="1" customFormat="1" ht="10.35" customHeight="1">
      <c r="B76" s="38"/>
      <c r="I76" s="147"/>
      <c r="L76" s="38"/>
    </row>
    <row r="77" spans="2:63" s="9" customFormat="1" ht="29.25" customHeight="1">
      <c r="B77" s="150"/>
      <c r="C77" s="151" t="s">
        <v>197</v>
      </c>
      <c r="D77" s="152" t="s">
        <v>57</v>
      </c>
      <c r="E77" s="152" t="s">
        <v>53</v>
      </c>
      <c r="F77" s="152" t="s">
        <v>198</v>
      </c>
      <c r="G77" s="152" t="s">
        <v>199</v>
      </c>
      <c r="H77" s="152" t="s">
        <v>200</v>
      </c>
      <c r="I77" s="153" t="s">
        <v>201</v>
      </c>
      <c r="J77" s="152" t="s">
        <v>170</v>
      </c>
      <c r="K77" s="154" t="s">
        <v>202</v>
      </c>
      <c r="L77" s="150"/>
      <c r="M77" s="70" t="s">
        <v>203</v>
      </c>
      <c r="N77" s="71" t="s">
        <v>42</v>
      </c>
      <c r="O77" s="71" t="s">
        <v>204</v>
      </c>
      <c r="P77" s="71" t="s">
        <v>205</v>
      </c>
      <c r="Q77" s="71" t="s">
        <v>206</v>
      </c>
      <c r="R77" s="71" t="s">
        <v>207</v>
      </c>
      <c r="S77" s="71" t="s">
        <v>208</v>
      </c>
      <c r="T77" s="72" t="s">
        <v>209</v>
      </c>
    </row>
    <row r="78" spans="2:63" s="1" customFormat="1" ht="29.25" customHeight="1">
      <c r="B78" s="38"/>
      <c r="C78" s="74" t="s">
        <v>171</v>
      </c>
      <c r="I78" s="147"/>
      <c r="J78" s="155">
        <f>BK78</f>
        <v>306345</v>
      </c>
      <c r="L78" s="38"/>
      <c r="M78" s="73"/>
      <c r="N78" s="65"/>
      <c r="O78" s="65"/>
      <c r="P78" s="156">
        <f>P79</f>
        <v>0</v>
      </c>
      <c r="Q78" s="65"/>
      <c r="R78" s="156">
        <f>R79</f>
        <v>0</v>
      </c>
      <c r="S78" s="65"/>
      <c r="T78" s="157">
        <f>T79</f>
        <v>0</v>
      </c>
      <c r="AT78" s="23" t="s">
        <v>71</v>
      </c>
      <c r="AU78" s="23" t="s">
        <v>172</v>
      </c>
      <c r="BK78" s="158">
        <f>BK79</f>
        <v>306345</v>
      </c>
    </row>
    <row r="79" spans="2:63" s="10" customFormat="1" ht="37.35" customHeight="1">
      <c r="B79" s="159"/>
      <c r="D79" s="160" t="s">
        <v>71</v>
      </c>
      <c r="E79" s="161" t="s">
        <v>210</v>
      </c>
      <c r="F79" s="161" t="s">
        <v>211</v>
      </c>
      <c r="I79" s="162"/>
      <c r="J79" s="163">
        <f>BK79</f>
        <v>306345</v>
      </c>
      <c r="L79" s="159"/>
      <c r="M79" s="164"/>
      <c r="N79" s="165"/>
      <c r="O79" s="165"/>
      <c r="P79" s="166">
        <f>P80</f>
        <v>0</v>
      </c>
      <c r="Q79" s="165"/>
      <c r="R79" s="166">
        <f>R80</f>
        <v>0</v>
      </c>
      <c r="S79" s="165"/>
      <c r="T79" s="167">
        <f>T80</f>
        <v>0</v>
      </c>
      <c r="AR79" s="160" t="s">
        <v>11</v>
      </c>
      <c r="AT79" s="168" t="s">
        <v>71</v>
      </c>
      <c r="AU79" s="168" t="s">
        <v>72</v>
      </c>
      <c r="AY79" s="160" t="s">
        <v>212</v>
      </c>
      <c r="BK79" s="169">
        <f>BK80</f>
        <v>306345</v>
      </c>
    </row>
    <row r="80" spans="2:63" s="10" customFormat="1" ht="19.899999999999999" customHeight="1">
      <c r="B80" s="159"/>
      <c r="D80" s="160" t="s">
        <v>71</v>
      </c>
      <c r="E80" s="170" t="s">
        <v>11</v>
      </c>
      <c r="F80" s="170" t="s">
        <v>213</v>
      </c>
      <c r="I80" s="162"/>
      <c r="J80" s="171">
        <f>BK80</f>
        <v>306345</v>
      </c>
      <c r="L80" s="159"/>
      <c r="M80" s="164"/>
      <c r="N80" s="165"/>
      <c r="O80" s="165"/>
      <c r="P80" s="166">
        <f>P81</f>
        <v>0</v>
      </c>
      <c r="Q80" s="165"/>
      <c r="R80" s="166">
        <f>R81</f>
        <v>0</v>
      </c>
      <c r="S80" s="165"/>
      <c r="T80" s="167">
        <f>T81</f>
        <v>0</v>
      </c>
      <c r="AR80" s="160" t="s">
        <v>11</v>
      </c>
      <c r="AT80" s="168" t="s">
        <v>71</v>
      </c>
      <c r="AU80" s="168" t="s">
        <v>11</v>
      </c>
      <c r="AY80" s="160" t="s">
        <v>212</v>
      </c>
      <c r="BK80" s="169">
        <f>BK81</f>
        <v>306345</v>
      </c>
    </row>
    <row r="81" spans="2:65" s="1" customFormat="1" ht="16.5" customHeight="1">
      <c r="B81" s="172"/>
      <c r="C81" s="202" t="s">
        <v>11</v>
      </c>
      <c r="D81" s="202" t="s">
        <v>339</v>
      </c>
      <c r="E81" s="203" t="s">
        <v>1073</v>
      </c>
      <c r="F81" s="204" t="s">
        <v>81</v>
      </c>
      <c r="G81" s="205" t="s">
        <v>1069</v>
      </c>
      <c r="H81" s="206">
        <v>1</v>
      </c>
      <c r="I81" s="207">
        <v>306345</v>
      </c>
      <c r="J81" s="208">
        <f>ROUND(I81*H81,0)</f>
        <v>306345</v>
      </c>
      <c r="K81" s="204" t="s">
        <v>5</v>
      </c>
      <c r="L81" s="209"/>
      <c r="M81" s="210" t="s">
        <v>5</v>
      </c>
      <c r="N81" s="223" t="s">
        <v>43</v>
      </c>
      <c r="O81" s="224"/>
      <c r="P81" s="225">
        <f>O81*H81</f>
        <v>0</v>
      </c>
      <c r="Q81" s="225">
        <v>0</v>
      </c>
      <c r="R81" s="225">
        <f>Q81*H81</f>
        <v>0</v>
      </c>
      <c r="S81" s="225">
        <v>0</v>
      </c>
      <c r="T81" s="226">
        <f>S81*H81</f>
        <v>0</v>
      </c>
      <c r="AR81" s="23" t="s">
        <v>244</v>
      </c>
      <c r="AT81" s="23" t="s">
        <v>339</v>
      </c>
      <c r="AU81" s="23" t="s">
        <v>80</v>
      </c>
      <c r="AY81" s="23" t="s">
        <v>212</v>
      </c>
      <c r="BE81" s="184">
        <f>IF(N81="základní",J81,0)</f>
        <v>306345</v>
      </c>
      <c r="BF81" s="184">
        <f>IF(N81="snížená",J81,0)</f>
        <v>0</v>
      </c>
      <c r="BG81" s="184">
        <f>IF(N81="zákl. přenesená",J81,0)</f>
        <v>0</v>
      </c>
      <c r="BH81" s="184">
        <f>IF(N81="sníž. přenesená",J81,0)</f>
        <v>0</v>
      </c>
      <c r="BI81" s="184">
        <f>IF(N81="nulová",J81,0)</f>
        <v>0</v>
      </c>
      <c r="BJ81" s="23" t="s">
        <v>11</v>
      </c>
      <c r="BK81" s="184">
        <f>ROUND(I81*H81,0)</f>
        <v>306345</v>
      </c>
      <c r="BL81" s="23" t="s">
        <v>86</v>
      </c>
      <c r="BM81" s="23" t="s">
        <v>1074</v>
      </c>
    </row>
    <row r="82" spans="2:65" s="1" customFormat="1" ht="6.95" customHeight="1">
      <c r="B82" s="53"/>
      <c r="C82" s="54"/>
      <c r="D82" s="54"/>
      <c r="E82" s="54"/>
      <c r="F82" s="54"/>
      <c r="G82" s="54"/>
      <c r="H82" s="54"/>
      <c r="I82" s="125"/>
      <c r="J82" s="54"/>
      <c r="K82" s="54"/>
      <c r="L82" s="38"/>
    </row>
  </sheetData>
  <autoFilter ref="C77:K81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1"/>
  <sheetViews>
    <sheetView showGridLines="0" workbookViewId="0">
      <pane ySplit="1" topLeftCell="A80" activePane="bottomLeft" state="frozen"/>
      <selection pane="bottomLeft" activeCell="W91" sqref="W9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85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</row>
    <row r="9" spans="1:70" s="1" customFormat="1" ht="36.950000000000003" customHeight="1">
      <c r="B9" s="38"/>
      <c r="C9" s="39"/>
      <c r="D9" s="39"/>
      <c r="E9" s="355" t="s">
        <v>1075</v>
      </c>
      <c r="F9" s="356"/>
      <c r="G9" s="356"/>
      <c r="H9" s="356"/>
      <c r="I9" s="104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</row>
    <row r="17" spans="2:11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</row>
    <row r="20" spans="2:11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</row>
    <row r="21" spans="2:11" s="1" customFormat="1" ht="18" customHeight="1">
      <c r="B21" s="38"/>
      <c r="C21" s="39"/>
      <c r="D21" s="39"/>
      <c r="E21" s="34" t="s">
        <v>35</v>
      </c>
      <c r="F21" s="39"/>
      <c r="G21" s="39"/>
      <c r="H21" s="39"/>
      <c r="I21" s="105" t="s">
        <v>32</v>
      </c>
      <c r="J21" s="34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</row>
    <row r="23" spans="2:11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11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11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ROUND(J81,0)</f>
        <v>124807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16">
        <f>ROUND(SUM(BE81:BE180), 0)</f>
        <v>124807</v>
      </c>
      <c r="G30" s="39"/>
      <c r="H30" s="39"/>
      <c r="I30" s="117">
        <v>0.21</v>
      </c>
      <c r="J30" s="116">
        <f>ROUND(ROUND((SUM(BE81:BE180)), 0)*I30, 0)</f>
        <v>26209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16">
        <f>ROUND(SUM(BF81:BF180), 0)</f>
        <v>0</v>
      </c>
      <c r="G31" s="39"/>
      <c r="H31" s="39"/>
      <c r="I31" s="117">
        <v>0.15</v>
      </c>
      <c r="J31" s="116">
        <f>ROUND(ROUND((SUM(BF81:BF180)), 0)*I31, 0)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16">
        <f>ROUND(SUM(BG81:BG180),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16">
        <f>ROUND(SUM(BH81:BH180),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16">
        <f>ROUND(SUM(BI81:BI180),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151016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 xml:space="preserve">3 - ZTI 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>Ateliér ADIP, Střelecká 437, Hradec Králové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J81</f>
        <v>124807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183</v>
      </c>
      <c r="E57" s="136"/>
      <c r="F57" s="136"/>
      <c r="G57" s="136"/>
      <c r="H57" s="136"/>
      <c r="I57" s="137"/>
      <c r="J57" s="138">
        <f>J82</f>
        <v>124807</v>
      </c>
      <c r="K57" s="139"/>
    </row>
    <row r="58" spans="2:47" s="8" customFormat="1" ht="19.899999999999999" customHeight="1">
      <c r="B58" s="140"/>
      <c r="C58" s="141"/>
      <c r="D58" s="142" t="s">
        <v>1076</v>
      </c>
      <c r="E58" s="143"/>
      <c r="F58" s="143"/>
      <c r="G58" s="143"/>
      <c r="H58" s="143"/>
      <c r="I58" s="144"/>
      <c r="J58" s="145">
        <f>J83</f>
        <v>22855</v>
      </c>
      <c r="K58" s="146"/>
    </row>
    <row r="59" spans="2:47" s="8" customFormat="1" ht="19.899999999999999" customHeight="1">
      <c r="B59" s="140"/>
      <c r="C59" s="141"/>
      <c r="D59" s="142" t="s">
        <v>1077</v>
      </c>
      <c r="E59" s="143"/>
      <c r="F59" s="143"/>
      <c r="G59" s="143"/>
      <c r="H59" s="143"/>
      <c r="I59" s="144"/>
      <c r="J59" s="145">
        <f>J97</f>
        <v>32367</v>
      </c>
      <c r="K59" s="146"/>
    </row>
    <row r="60" spans="2:47" s="8" customFormat="1" ht="19.899999999999999" customHeight="1">
      <c r="B60" s="140"/>
      <c r="C60" s="141"/>
      <c r="D60" s="142" t="s">
        <v>1078</v>
      </c>
      <c r="E60" s="143"/>
      <c r="F60" s="143"/>
      <c r="G60" s="143"/>
      <c r="H60" s="143"/>
      <c r="I60" s="144"/>
      <c r="J60" s="145">
        <f>J135</f>
        <v>48943</v>
      </c>
      <c r="K60" s="146"/>
    </row>
    <row r="61" spans="2:47" s="8" customFormat="1" ht="19.899999999999999" customHeight="1">
      <c r="B61" s="140"/>
      <c r="C61" s="141"/>
      <c r="D61" s="142" t="s">
        <v>1079</v>
      </c>
      <c r="E61" s="143"/>
      <c r="F61" s="143"/>
      <c r="G61" s="143"/>
      <c r="H61" s="143"/>
      <c r="I61" s="144"/>
      <c r="J61" s="145">
        <f>J177</f>
        <v>20642</v>
      </c>
      <c r="K61" s="146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04"/>
      <c r="J62" s="39"/>
      <c r="K62" s="42"/>
    </row>
    <row r="63" spans="2:47" s="1" customFormat="1" ht="6.95" customHeight="1">
      <c r="B63" s="53"/>
      <c r="C63" s="54"/>
      <c r="D63" s="54"/>
      <c r="E63" s="54"/>
      <c r="F63" s="54"/>
      <c r="G63" s="54"/>
      <c r="H63" s="54"/>
      <c r="I63" s="125"/>
      <c r="J63" s="54"/>
      <c r="K63" s="55"/>
    </row>
    <row r="67" spans="2:20" s="1" customFormat="1" ht="6.95" customHeight="1">
      <c r="B67" s="56"/>
      <c r="C67" s="57"/>
      <c r="D67" s="57"/>
      <c r="E67" s="57"/>
      <c r="F67" s="57"/>
      <c r="G67" s="57"/>
      <c r="H67" s="57"/>
      <c r="I67" s="126"/>
      <c r="J67" s="57"/>
      <c r="K67" s="57"/>
      <c r="L67" s="38"/>
    </row>
    <row r="68" spans="2:20" s="1" customFormat="1" ht="36.950000000000003" customHeight="1">
      <c r="B68" s="38"/>
      <c r="C68" s="58" t="s">
        <v>196</v>
      </c>
      <c r="I68" s="147"/>
      <c r="L68" s="38"/>
    </row>
    <row r="69" spans="2:20" s="1" customFormat="1" ht="6.95" customHeight="1">
      <c r="B69" s="38"/>
      <c r="I69" s="147"/>
      <c r="L69" s="38"/>
    </row>
    <row r="70" spans="2:20" s="1" customFormat="1" ht="14.45" customHeight="1">
      <c r="B70" s="38"/>
      <c r="C70" s="60" t="s">
        <v>20</v>
      </c>
      <c r="I70" s="147"/>
      <c r="L70" s="38"/>
    </row>
    <row r="71" spans="2:20" s="1" customFormat="1" ht="16.5" customHeight="1">
      <c r="B71" s="38"/>
      <c r="E71" s="349" t="str">
        <f>E7</f>
        <v>Přístavba výtahu 2.ZŠ Husitská, pavilon U12</v>
      </c>
      <c r="F71" s="350"/>
      <c r="G71" s="350"/>
      <c r="H71" s="350"/>
      <c r="I71" s="147"/>
      <c r="L71" s="38"/>
    </row>
    <row r="72" spans="2:20" s="1" customFormat="1" ht="14.45" customHeight="1">
      <c r="B72" s="38"/>
      <c r="C72" s="60" t="s">
        <v>121</v>
      </c>
      <c r="I72" s="147"/>
      <c r="L72" s="38"/>
    </row>
    <row r="73" spans="2:20" s="1" customFormat="1" ht="17.25" customHeight="1">
      <c r="B73" s="38"/>
      <c r="E73" s="317" t="str">
        <f>E9</f>
        <v xml:space="preserve">3 - ZTI </v>
      </c>
      <c r="F73" s="351"/>
      <c r="G73" s="351"/>
      <c r="H73" s="351"/>
      <c r="I73" s="147"/>
      <c r="L73" s="38"/>
    </row>
    <row r="74" spans="2:20" s="1" customFormat="1" ht="6.95" customHeight="1">
      <c r="B74" s="38"/>
      <c r="I74" s="147"/>
      <c r="L74" s="38"/>
    </row>
    <row r="75" spans="2:20" s="1" customFormat="1" ht="18" customHeight="1">
      <c r="B75" s="38"/>
      <c r="C75" s="60" t="s">
        <v>24</v>
      </c>
      <c r="F75" s="148" t="str">
        <f>F12</f>
        <v>Nová Paka</v>
      </c>
      <c r="I75" s="149" t="s">
        <v>26</v>
      </c>
      <c r="J75" s="64">
        <f>IF(J12="","",J12)</f>
        <v>43544</v>
      </c>
      <c r="L75" s="38"/>
    </row>
    <row r="76" spans="2:20" s="1" customFormat="1" ht="6.95" customHeight="1">
      <c r="B76" s="38"/>
      <c r="I76" s="147"/>
      <c r="L76" s="38"/>
    </row>
    <row r="77" spans="2:20" s="1" customFormat="1" ht="15">
      <c r="B77" s="38"/>
      <c r="C77" s="60" t="s">
        <v>29</v>
      </c>
      <c r="F77" s="148" t="str">
        <f>E15</f>
        <v>ZŠ Nová Paka, Husitská 1695</v>
      </c>
      <c r="I77" s="149" t="s">
        <v>34</v>
      </c>
      <c r="J77" s="148" t="str">
        <f>E21</f>
        <v>Ateliér ADIP, Střelecká 437, Hradec Králové</v>
      </c>
      <c r="L77" s="38"/>
    </row>
    <row r="78" spans="2:20" s="1" customFormat="1" ht="14.45" customHeight="1">
      <c r="B78" s="38"/>
      <c r="C78" s="60" t="s">
        <v>33</v>
      </c>
      <c r="F78" s="148" t="str">
        <f>IF(E18="","",E18)</f>
        <v>MATEX HK s.r.o.</v>
      </c>
      <c r="I78" s="147"/>
      <c r="L78" s="38"/>
    </row>
    <row r="79" spans="2:20" s="1" customFormat="1" ht="10.35" customHeight="1">
      <c r="B79" s="38"/>
      <c r="I79" s="147"/>
      <c r="L79" s="38"/>
    </row>
    <row r="80" spans="2:20" s="9" customFormat="1" ht="29.25" customHeight="1">
      <c r="B80" s="150"/>
      <c r="C80" s="151" t="s">
        <v>197</v>
      </c>
      <c r="D80" s="152" t="s">
        <v>57</v>
      </c>
      <c r="E80" s="152" t="s">
        <v>53</v>
      </c>
      <c r="F80" s="152" t="s">
        <v>198</v>
      </c>
      <c r="G80" s="152" t="s">
        <v>199</v>
      </c>
      <c r="H80" s="152" t="s">
        <v>200</v>
      </c>
      <c r="I80" s="153" t="s">
        <v>201</v>
      </c>
      <c r="J80" s="152" t="s">
        <v>170</v>
      </c>
      <c r="K80" s="154" t="s">
        <v>202</v>
      </c>
      <c r="L80" s="150"/>
      <c r="M80" s="70" t="s">
        <v>203</v>
      </c>
      <c r="N80" s="71" t="s">
        <v>42</v>
      </c>
      <c r="O80" s="71" t="s">
        <v>204</v>
      </c>
      <c r="P80" s="71" t="s">
        <v>205</v>
      </c>
      <c r="Q80" s="71" t="s">
        <v>206</v>
      </c>
      <c r="R80" s="71" t="s">
        <v>207</v>
      </c>
      <c r="S80" s="71" t="s">
        <v>208</v>
      </c>
      <c r="T80" s="72" t="s">
        <v>209</v>
      </c>
    </row>
    <row r="81" spans="2:65" s="1" customFormat="1" ht="29.25" customHeight="1">
      <c r="B81" s="38"/>
      <c r="C81" s="74" t="s">
        <v>171</v>
      </c>
      <c r="I81" s="147"/>
      <c r="J81" s="155">
        <f>BK81</f>
        <v>124807</v>
      </c>
      <c r="L81" s="38"/>
      <c r="M81" s="73"/>
      <c r="N81" s="65"/>
      <c r="O81" s="65"/>
      <c r="P81" s="156">
        <f>P82</f>
        <v>0</v>
      </c>
      <c r="Q81" s="65"/>
      <c r="R81" s="156">
        <f>R82</f>
        <v>0</v>
      </c>
      <c r="S81" s="65"/>
      <c r="T81" s="157">
        <f>T82</f>
        <v>0</v>
      </c>
      <c r="AT81" s="23" t="s">
        <v>71</v>
      </c>
      <c r="AU81" s="23" t="s">
        <v>172</v>
      </c>
      <c r="BK81" s="158">
        <f>BK82</f>
        <v>124807</v>
      </c>
    </row>
    <row r="82" spans="2:65" s="10" customFormat="1" ht="37.35" customHeight="1">
      <c r="B82" s="159"/>
      <c r="D82" s="160" t="s">
        <v>71</v>
      </c>
      <c r="E82" s="161" t="s">
        <v>746</v>
      </c>
      <c r="F82" s="161" t="s">
        <v>747</v>
      </c>
      <c r="I82" s="162"/>
      <c r="J82" s="163">
        <f>BK82</f>
        <v>124807</v>
      </c>
      <c r="L82" s="159"/>
      <c r="M82" s="164"/>
      <c r="N82" s="165"/>
      <c r="O82" s="165"/>
      <c r="P82" s="166">
        <f>P83+P97+P135+P177</f>
        <v>0</v>
      </c>
      <c r="Q82" s="165"/>
      <c r="R82" s="166">
        <f>R83+R97+R135+R177</f>
        <v>0</v>
      </c>
      <c r="S82" s="165"/>
      <c r="T82" s="167">
        <f>T83+T97+T135+T177</f>
        <v>0</v>
      </c>
      <c r="AR82" s="160" t="s">
        <v>11</v>
      </c>
      <c r="AT82" s="168" t="s">
        <v>71</v>
      </c>
      <c r="AU82" s="168" t="s">
        <v>72</v>
      </c>
      <c r="AY82" s="160" t="s">
        <v>212</v>
      </c>
      <c r="BK82" s="169">
        <f>BK83+BK97+BK135+BK177</f>
        <v>124807</v>
      </c>
    </row>
    <row r="83" spans="2:65" s="10" customFormat="1" ht="19.899999999999999" customHeight="1">
      <c r="B83" s="159"/>
      <c r="D83" s="160" t="s">
        <v>71</v>
      </c>
      <c r="E83" s="170" t="s">
        <v>1080</v>
      </c>
      <c r="F83" s="170" t="s">
        <v>1081</v>
      </c>
      <c r="I83" s="162"/>
      <c r="J83" s="171">
        <f>BK83</f>
        <v>22855</v>
      </c>
      <c r="L83" s="159"/>
      <c r="M83" s="164"/>
      <c r="N83" s="165"/>
      <c r="O83" s="165"/>
      <c r="P83" s="166">
        <f>SUM(P84:P96)</f>
        <v>0</v>
      </c>
      <c r="Q83" s="165"/>
      <c r="R83" s="166">
        <f>SUM(R84:R96)</f>
        <v>0</v>
      </c>
      <c r="S83" s="165"/>
      <c r="T83" s="167">
        <f>SUM(T84:T96)</f>
        <v>0</v>
      </c>
      <c r="AR83" s="160" t="s">
        <v>11</v>
      </c>
      <c r="AT83" s="168" t="s">
        <v>71</v>
      </c>
      <c r="AU83" s="168" t="s">
        <v>11</v>
      </c>
      <c r="AY83" s="160" t="s">
        <v>212</v>
      </c>
      <c r="BK83" s="169">
        <f>SUM(BK84:BK96)</f>
        <v>22855</v>
      </c>
    </row>
    <row r="84" spans="2:65" s="1" customFormat="1" ht="16.5" customHeight="1">
      <c r="B84" s="172"/>
      <c r="C84" s="173" t="s">
        <v>11</v>
      </c>
      <c r="D84" s="173" t="s">
        <v>214</v>
      </c>
      <c r="E84" s="174" t="s">
        <v>1082</v>
      </c>
      <c r="F84" s="175" t="s">
        <v>1083</v>
      </c>
      <c r="G84" s="176" t="s">
        <v>268</v>
      </c>
      <c r="H84" s="177">
        <v>4</v>
      </c>
      <c r="I84" s="178">
        <v>196.49536000000001</v>
      </c>
      <c r="J84" s="179">
        <f t="shared" ref="J84:J96" si="0">ROUND(I84*H84,0)</f>
        <v>786</v>
      </c>
      <c r="K84" s="175" t="s">
        <v>5</v>
      </c>
      <c r="L84" s="38"/>
      <c r="M84" s="180" t="s">
        <v>5</v>
      </c>
      <c r="N84" s="181" t="s">
        <v>43</v>
      </c>
      <c r="O84" s="39"/>
      <c r="P84" s="182">
        <f t="shared" ref="P84:P96" si="1">O84*H84</f>
        <v>0</v>
      </c>
      <c r="Q84" s="182">
        <v>0</v>
      </c>
      <c r="R84" s="182">
        <f t="shared" ref="R84:R96" si="2">Q84*H84</f>
        <v>0</v>
      </c>
      <c r="S84" s="182">
        <v>0</v>
      </c>
      <c r="T84" s="183">
        <f t="shared" ref="T84:T96" si="3">S84*H84</f>
        <v>0</v>
      </c>
      <c r="AR84" s="23" t="s">
        <v>86</v>
      </c>
      <c r="AT84" s="23" t="s">
        <v>214</v>
      </c>
      <c r="AU84" s="23" t="s">
        <v>80</v>
      </c>
      <c r="AY84" s="23" t="s">
        <v>212</v>
      </c>
      <c r="BE84" s="184">
        <f t="shared" ref="BE84:BE96" si="4">IF(N84="základní",J84,0)</f>
        <v>786</v>
      </c>
      <c r="BF84" s="184">
        <f t="shared" ref="BF84:BF96" si="5">IF(N84="snížená",J84,0)</f>
        <v>0</v>
      </c>
      <c r="BG84" s="184">
        <f t="shared" ref="BG84:BG96" si="6">IF(N84="zákl. přenesená",J84,0)</f>
        <v>0</v>
      </c>
      <c r="BH84" s="184">
        <f t="shared" ref="BH84:BH96" si="7">IF(N84="sníž. přenesená",J84,0)</f>
        <v>0</v>
      </c>
      <c r="BI84" s="184">
        <f t="shared" ref="BI84:BI96" si="8">IF(N84="nulová",J84,0)</f>
        <v>0</v>
      </c>
      <c r="BJ84" s="23" t="s">
        <v>11</v>
      </c>
      <c r="BK84" s="184">
        <f t="shared" ref="BK84:BK96" si="9">ROUND(I84*H84,0)</f>
        <v>786</v>
      </c>
      <c r="BL84" s="23" t="s">
        <v>86</v>
      </c>
      <c r="BM84" s="23" t="s">
        <v>80</v>
      </c>
    </row>
    <row r="85" spans="2:65" s="1" customFormat="1" ht="16.5" customHeight="1">
      <c r="B85" s="172"/>
      <c r="C85" s="173" t="s">
        <v>80</v>
      </c>
      <c r="D85" s="173" t="s">
        <v>214</v>
      </c>
      <c r="E85" s="174" t="s">
        <v>1084</v>
      </c>
      <c r="F85" s="175" t="s">
        <v>1085</v>
      </c>
      <c r="G85" s="176" t="s">
        <v>335</v>
      </c>
      <c r="H85" s="177">
        <v>2</v>
      </c>
      <c r="I85" s="178">
        <v>743.61311999999998</v>
      </c>
      <c r="J85" s="179">
        <f t="shared" si="0"/>
        <v>1487</v>
      </c>
      <c r="K85" s="175" t="s">
        <v>5</v>
      </c>
      <c r="L85" s="38"/>
      <c r="M85" s="180" t="s">
        <v>5</v>
      </c>
      <c r="N85" s="181" t="s">
        <v>43</v>
      </c>
      <c r="O85" s="39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V85" s="308"/>
      <c r="AR85" s="23" t="s">
        <v>86</v>
      </c>
      <c r="AT85" s="23" t="s">
        <v>214</v>
      </c>
      <c r="AU85" s="23" t="s">
        <v>80</v>
      </c>
      <c r="AY85" s="23" t="s">
        <v>212</v>
      </c>
      <c r="BE85" s="184">
        <f t="shared" si="4"/>
        <v>1487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23" t="s">
        <v>11</v>
      </c>
      <c r="BK85" s="184">
        <f t="shared" si="9"/>
        <v>1487</v>
      </c>
      <c r="BL85" s="23" t="s">
        <v>86</v>
      </c>
      <c r="BM85" s="23" t="s">
        <v>86</v>
      </c>
    </row>
    <row r="86" spans="2:65" s="1" customFormat="1" ht="25.5" customHeight="1">
      <c r="B86" s="172"/>
      <c r="C86" s="173" t="s">
        <v>83</v>
      </c>
      <c r="D86" s="173" t="s">
        <v>214</v>
      </c>
      <c r="E86" s="174" t="s">
        <v>1086</v>
      </c>
      <c r="F86" s="175" t="s">
        <v>1087</v>
      </c>
      <c r="G86" s="176" t="s">
        <v>1088</v>
      </c>
      <c r="H86" s="177">
        <v>1</v>
      </c>
      <c r="I86" s="178">
        <v>1444.848</v>
      </c>
      <c r="J86" s="179">
        <f t="shared" si="0"/>
        <v>1445</v>
      </c>
      <c r="K86" s="175" t="s">
        <v>5</v>
      </c>
      <c r="L86" s="38"/>
      <c r="M86" s="180" t="s">
        <v>5</v>
      </c>
      <c r="N86" s="181" t="s">
        <v>43</v>
      </c>
      <c r="O86" s="39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V86" s="308"/>
      <c r="AR86" s="23" t="s">
        <v>86</v>
      </c>
      <c r="AT86" s="23" t="s">
        <v>214</v>
      </c>
      <c r="AU86" s="23" t="s">
        <v>80</v>
      </c>
      <c r="AY86" s="23" t="s">
        <v>212</v>
      </c>
      <c r="BE86" s="184">
        <f t="shared" si="4"/>
        <v>1445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3" t="s">
        <v>11</v>
      </c>
      <c r="BK86" s="184">
        <f t="shared" si="9"/>
        <v>1445</v>
      </c>
      <c r="BL86" s="23" t="s">
        <v>86</v>
      </c>
      <c r="BM86" s="23" t="s">
        <v>92</v>
      </c>
    </row>
    <row r="87" spans="2:65" s="1" customFormat="1" ht="16.5" customHeight="1">
      <c r="B87" s="172"/>
      <c r="C87" s="173" t="s">
        <v>86</v>
      </c>
      <c r="D87" s="173" t="s">
        <v>214</v>
      </c>
      <c r="E87" s="174" t="s">
        <v>1089</v>
      </c>
      <c r="F87" s="175" t="s">
        <v>1090</v>
      </c>
      <c r="G87" s="176" t="s">
        <v>268</v>
      </c>
      <c r="H87" s="177">
        <v>12</v>
      </c>
      <c r="I87" s="178">
        <v>554.82559999999989</v>
      </c>
      <c r="J87" s="179">
        <f t="shared" si="0"/>
        <v>6658</v>
      </c>
      <c r="K87" s="175" t="s">
        <v>5</v>
      </c>
      <c r="L87" s="38"/>
      <c r="M87" s="180" t="s">
        <v>5</v>
      </c>
      <c r="N87" s="181" t="s">
        <v>43</v>
      </c>
      <c r="O87" s="39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V87" s="308"/>
      <c r="AR87" s="23" t="s">
        <v>86</v>
      </c>
      <c r="AT87" s="23" t="s">
        <v>214</v>
      </c>
      <c r="AU87" s="23" t="s">
        <v>80</v>
      </c>
      <c r="AY87" s="23" t="s">
        <v>212</v>
      </c>
      <c r="BE87" s="184">
        <f t="shared" si="4"/>
        <v>6658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3" t="s">
        <v>11</v>
      </c>
      <c r="BK87" s="184">
        <f t="shared" si="9"/>
        <v>6658</v>
      </c>
      <c r="BL87" s="23" t="s">
        <v>86</v>
      </c>
      <c r="BM87" s="23" t="s">
        <v>244</v>
      </c>
    </row>
    <row r="88" spans="2:65" s="1" customFormat="1" ht="16.5" customHeight="1">
      <c r="B88" s="172"/>
      <c r="C88" s="173" t="s">
        <v>89</v>
      </c>
      <c r="D88" s="173" t="s">
        <v>214</v>
      </c>
      <c r="E88" s="174" t="s">
        <v>1091</v>
      </c>
      <c r="F88" s="175" t="s">
        <v>1092</v>
      </c>
      <c r="G88" s="176" t="s">
        <v>268</v>
      </c>
      <c r="H88" s="177">
        <v>10</v>
      </c>
      <c r="I88" s="178">
        <v>678.11135999999999</v>
      </c>
      <c r="J88" s="179">
        <f t="shared" si="0"/>
        <v>6781</v>
      </c>
      <c r="K88" s="175" t="s">
        <v>5</v>
      </c>
      <c r="L88" s="38"/>
      <c r="M88" s="180" t="s">
        <v>5</v>
      </c>
      <c r="N88" s="181" t="s">
        <v>43</v>
      </c>
      <c r="O88" s="39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V88" s="308"/>
      <c r="AR88" s="23" t="s">
        <v>86</v>
      </c>
      <c r="AT88" s="23" t="s">
        <v>214</v>
      </c>
      <c r="AU88" s="23" t="s">
        <v>80</v>
      </c>
      <c r="AY88" s="23" t="s">
        <v>212</v>
      </c>
      <c r="BE88" s="184">
        <f t="shared" si="4"/>
        <v>6781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3" t="s">
        <v>11</v>
      </c>
      <c r="BK88" s="184">
        <f t="shared" si="9"/>
        <v>6781</v>
      </c>
      <c r="BL88" s="23" t="s">
        <v>86</v>
      </c>
      <c r="BM88" s="23" t="s">
        <v>27</v>
      </c>
    </row>
    <row r="89" spans="2:65" s="1" customFormat="1" ht="16.5" customHeight="1">
      <c r="B89" s="172"/>
      <c r="C89" s="173" t="s">
        <v>92</v>
      </c>
      <c r="D89" s="173" t="s">
        <v>214</v>
      </c>
      <c r="E89" s="174" t="s">
        <v>1093</v>
      </c>
      <c r="F89" s="175" t="s">
        <v>1094</v>
      </c>
      <c r="G89" s="176" t="s">
        <v>268</v>
      </c>
      <c r="H89" s="177">
        <v>5</v>
      </c>
      <c r="I89" s="178">
        <v>368.91487999999998</v>
      </c>
      <c r="J89" s="179">
        <f t="shared" si="0"/>
        <v>1845</v>
      </c>
      <c r="K89" s="175" t="s">
        <v>5</v>
      </c>
      <c r="L89" s="38"/>
      <c r="M89" s="180" t="s">
        <v>5</v>
      </c>
      <c r="N89" s="181" t="s">
        <v>43</v>
      </c>
      <c r="O89" s="39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V89" s="308"/>
      <c r="AR89" s="23" t="s">
        <v>86</v>
      </c>
      <c r="AT89" s="23" t="s">
        <v>214</v>
      </c>
      <c r="AU89" s="23" t="s">
        <v>80</v>
      </c>
      <c r="AY89" s="23" t="s">
        <v>212</v>
      </c>
      <c r="BE89" s="184">
        <f t="shared" si="4"/>
        <v>1845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3" t="s">
        <v>11</v>
      </c>
      <c r="BK89" s="184">
        <f t="shared" si="9"/>
        <v>1845</v>
      </c>
      <c r="BL89" s="23" t="s">
        <v>86</v>
      </c>
      <c r="BM89" s="23" t="s">
        <v>265</v>
      </c>
    </row>
    <row r="90" spans="2:65" s="1" customFormat="1" ht="16.5" customHeight="1">
      <c r="B90" s="172"/>
      <c r="C90" s="173" t="s">
        <v>95</v>
      </c>
      <c r="D90" s="173" t="s">
        <v>214</v>
      </c>
      <c r="E90" s="174" t="s">
        <v>1095</v>
      </c>
      <c r="F90" s="175" t="s">
        <v>1096</v>
      </c>
      <c r="G90" s="176" t="s">
        <v>335</v>
      </c>
      <c r="H90" s="177">
        <v>1</v>
      </c>
      <c r="I90" s="178">
        <v>67.039360000000002</v>
      </c>
      <c r="J90" s="179">
        <f t="shared" si="0"/>
        <v>67</v>
      </c>
      <c r="K90" s="175" t="s">
        <v>5</v>
      </c>
      <c r="L90" s="38"/>
      <c r="M90" s="180" t="s">
        <v>5</v>
      </c>
      <c r="N90" s="181" t="s">
        <v>43</v>
      </c>
      <c r="O90" s="39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V90" s="308"/>
      <c r="AR90" s="23" t="s">
        <v>86</v>
      </c>
      <c r="AT90" s="23" t="s">
        <v>214</v>
      </c>
      <c r="AU90" s="23" t="s">
        <v>80</v>
      </c>
      <c r="AY90" s="23" t="s">
        <v>212</v>
      </c>
      <c r="BE90" s="184">
        <f t="shared" si="4"/>
        <v>67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3" t="s">
        <v>11</v>
      </c>
      <c r="BK90" s="184">
        <f t="shared" si="9"/>
        <v>67</v>
      </c>
      <c r="BL90" s="23" t="s">
        <v>86</v>
      </c>
      <c r="BM90" s="23" t="s">
        <v>276</v>
      </c>
    </row>
    <row r="91" spans="2:65" s="1" customFormat="1" ht="16.5" customHeight="1">
      <c r="B91" s="172"/>
      <c r="C91" s="173" t="s">
        <v>244</v>
      </c>
      <c r="D91" s="173" t="s">
        <v>214</v>
      </c>
      <c r="E91" s="174" t="s">
        <v>1097</v>
      </c>
      <c r="F91" s="175" t="s">
        <v>1098</v>
      </c>
      <c r="G91" s="176" t="s">
        <v>335</v>
      </c>
      <c r="H91" s="177">
        <v>2</v>
      </c>
      <c r="I91" s="178">
        <v>110.77664</v>
      </c>
      <c r="J91" s="179">
        <f t="shared" si="0"/>
        <v>222</v>
      </c>
      <c r="K91" s="175" t="s">
        <v>5</v>
      </c>
      <c r="L91" s="38"/>
      <c r="M91" s="180" t="s">
        <v>5</v>
      </c>
      <c r="N91" s="181" t="s">
        <v>43</v>
      </c>
      <c r="O91" s="39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V91" s="308"/>
      <c r="AR91" s="23" t="s">
        <v>86</v>
      </c>
      <c r="AT91" s="23" t="s">
        <v>214</v>
      </c>
      <c r="AU91" s="23" t="s">
        <v>80</v>
      </c>
      <c r="AY91" s="23" t="s">
        <v>212</v>
      </c>
      <c r="BE91" s="184">
        <f t="shared" si="4"/>
        <v>222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3" t="s">
        <v>11</v>
      </c>
      <c r="BK91" s="184">
        <f t="shared" si="9"/>
        <v>222</v>
      </c>
      <c r="BL91" s="23" t="s">
        <v>86</v>
      </c>
      <c r="BM91" s="23" t="s">
        <v>286</v>
      </c>
    </row>
    <row r="92" spans="2:65" s="1" customFormat="1" ht="16.5" customHeight="1">
      <c r="B92" s="172"/>
      <c r="C92" s="173" t="s">
        <v>252</v>
      </c>
      <c r="D92" s="173" t="s">
        <v>214</v>
      </c>
      <c r="E92" s="174" t="s">
        <v>1099</v>
      </c>
      <c r="F92" s="175" t="s">
        <v>1100</v>
      </c>
      <c r="G92" s="176" t="s">
        <v>268</v>
      </c>
      <c r="H92" s="177">
        <v>27</v>
      </c>
      <c r="I92" s="178">
        <v>43.3504</v>
      </c>
      <c r="J92" s="179">
        <f t="shared" si="0"/>
        <v>1170</v>
      </c>
      <c r="K92" s="175" t="s">
        <v>5</v>
      </c>
      <c r="L92" s="38"/>
      <c r="M92" s="180" t="s">
        <v>5</v>
      </c>
      <c r="N92" s="181" t="s">
        <v>43</v>
      </c>
      <c r="O92" s="39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V92" s="308"/>
      <c r="AR92" s="23" t="s">
        <v>86</v>
      </c>
      <c r="AT92" s="23" t="s">
        <v>214</v>
      </c>
      <c r="AU92" s="23" t="s">
        <v>80</v>
      </c>
      <c r="AY92" s="23" t="s">
        <v>212</v>
      </c>
      <c r="BE92" s="184">
        <f t="shared" si="4"/>
        <v>1170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3" t="s">
        <v>11</v>
      </c>
      <c r="BK92" s="184">
        <f t="shared" si="9"/>
        <v>1170</v>
      </c>
      <c r="BL92" s="23" t="s">
        <v>86</v>
      </c>
      <c r="BM92" s="23" t="s">
        <v>296</v>
      </c>
    </row>
    <row r="93" spans="2:65" s="1" customFormat="1" ht="25.5" customHeight="1">
      <c r="B93" s="172"/>
      <c r="C93" s="173" t="s">
        <v>27</v>
      </c>
      <c r="D93" s="173" t="s">
        <v>214</v>
      </c>
      <c r="E93" s="174" t="s">
        <v>1101</v>
      </c>
      <c r="F93" s="175" t="s">
        <v>1102</v>
      </c>
      <c r="G93" s="176" t="s">
        <v>247</v>
      </c>
      <c r="H93" s="177">
        <v>0.123</v>
      </c>
      <c r="I93" s="178">
        <v>1685.6559999999999</v>
      </c>
      <c r="J93" s="179">
        <f t="shared" si="0"/>
        <v>207</v>
      </c>
      <c r="K93" s="175" t="s">
        <v>5</v>
      </c>
      <c r="L93" s="38"/>
      <c r="M93" s="180" t="s">
        <v>5</v>
      </c>
      <c r="N93" s="181" t="s">
        <v>43</v>
      </c>
      <c r="O93" s="39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V93" s="308"/>
      <c r="AR93" s="23" t="s">
        <v>86</v>
      </c>
      <c r="AT93" s="23" t="s">
        <v>214</v>
      </c>
      <c r="AU93" s="23" t="s">
        <v>80</v>
      </c>
      <c r="AY93" s="23" t="s">
        <v>212</v>
      </c>
      <c r="BE93" s="184">
        <f t="shared" si="4"/>
        <v>207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3" t="s">
        <v>11</v>
      </c>
      <c r="BK93" s="184">
        <f t="shared" si="9"/>
        <v>207</v>
      </c>
      <c r="BL93" s="23" t="s">
        <v>86</v>
      </c>
      <c r="BM93" s="23" t="s">
        <v>308</v>
      </c>
    </row>
    <row r="94" spans="2:65" s="1" customFormat="1" ht="16.5" customHeight="1">
      <c r="B94" s="172"/>
      <c r="C94" s="173" t="s">
        <v>257</v>
      </c>
      <c r="D94" s="173" t="s">
        <v>214</v>
      </c>
      <c r="E94" s="174" t="s">
        <v>1103</v>
      </c>
      <c r="F94" s="175" t="s">
        <v>1104</v>
      </c>
      <c r="G94" s="176" t="s">
        <v>1088</v>
      </c>
      <c r="H94" s="177">
        <v>1</v>
      </c>
      <c r="I94" s="178">
        <v>577.93920000000003</v>
      </c>
      <c r="J94" s="179">
        <f t="shared" si="0"/>
        <v>578</v>
      </c>
      <c r="K94" s="175" t="s">
        <v>5</v>
      </c>
      <c r="L94" s="38"/>
      <c r="M94" s="180" t="s">
        <v>5</v>
      </c>
      <c r="N94" s="181" t="s">
        <v>43</v>
      </c>
      <c r="O94" s="39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V94" s="308"/>
      <c r="AR94" s="23" t="s">
        <v>86</v>
      </c>
      <c r="AT94" s="23" t="s">
        <v>214</v>
      </c>
      <c r="AU94" s="23" t="s">
        <v>80</v>
      </c>
      <c r="AY94" s="23" t="s">
        <v>212</v>
      </c>
      <c r="BE94" s="184">
        <f t="shared" si="4"/>
        <v>578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3" t="s">
        <v>11</v>
      </c>
      <c r="BK94" s="184">
        <f t="shared" si="9"/>
        <v>578</v>
      </c>
      <c r="BL94" s="23" t="s">
        <v>86</v>
      </c>
      <c r="BM94" s="23" t="s">
        <v>318</v>
      </c>
    </row>
    <row r="95" spans="2:65" s="1" customFormat="1" ht="16.5" customHeight="1">
      <c r="B95" s="172"/>
      <c r="C95" s="173" t="s">
        <v>265</v>
      </c>
      <c r="D95" s="173" t="s">
        <v>214</v>
      </c>
      <c r="E95" s="174" t="s">
        <v>1105</v>
      </c>
      <c r="F95" s="175" t="s">
        <v>1106</v>
      </c>
      <c r="G95" s="176" t="s">
        <v>1088</v>
      </c>
      <c r="H95" s="177">
        <v>1</v>
      </c>
      <c r="I95" s="178">
        <v>1415.9510399999999</v>
      </c>
      <c r="J95" s="179">
        <f t="shared" si="0"/>
        <v>1416</v>
      </c>
      <c r="K95" s="175" t="s">
        <v>5</v>
      </c>
      <c r="L95" s="38"/>
      <c r="M95" s="180" t="s">
        <v>5</v>
      </c>
      <c r="N95" s="181" t="s">
        <v>43</v>
      </c>
      <c r="O95" s="39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V95" s="308"/>
      <c r="AR95" s="23" t="s">
        <v>86</v>
      </c>
      <c r="AT95" s="23" t="s">
        <v>214</v>
      </c>
      <c r="AU95" s="23" t="s">
        <v>80</v>
      </c>
      <c r="AY95" s="23" t="s">
        <v>212</v>
      </c>
      <c r="BE95" s="184">
        <f t="shared" si="4"/>
        <v>1416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3" t="s">
        <v>11</v>
      </c>
      <c r="BK95" s="184">
        <f t="shared" si="9"/>
        <v>1416</v>
      </c>
      <c r="BL95" s="23" t="s">
        <v>86</v>
      </c>
      <c r="BM95" s="23" t="s">
        <v>332</v>
      </c>
    </row>
    <row r="96" spans="2:65" s="1" customFormat="1" ht="16.5" customHeight="1">
      <c r="B96" s="172"/>
      <c r="C96" s="173" t="s">
        <v>271</v>
      </c>
      <c r="D96" s="173" t="s">
        <v>214</v>
      </c>
      <c r="E96" s="174" t="s">
        <v>1107</v>
      </c>
      <c r="F96" s="175" t="s">
        <v>1108</v>
      </c>
      <c r="G96" s="176" t="s">
        <v>247</v>
      </c>
      <c r="H96" s="177">
        <v>0.308</v>
      </c>
      <c r="I96" s="178">
        <v>625.13855999999998</v>
      </c>
      <c r="J96" s="179">
        <f t="shared" si="0"/>
        <v>193</v>
      </c>
      <c r="K96" s="175" t="s">
        <v>5</v>
      </c>
      <c r="L96" s="38"/>
      <c r="M96" s="180" t="s">
        <v>5</v>
      </c>
      <c r="N96" s="181" t="s">
        <v>43</v>
      </c>
      <c r="O96" s="39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V96" s="308"/>
      <c r="AR96" s="23" t="s">
        <v>86</v>
      </c>
      <c r="AT96" s="23" t="s">
        <v>214</v>
      </c>
      <c r="AU96" s="23" t="s">
        <v>80</v>
      </c>
      <c r="AY96" s="23" t="s">
        <v>212</v>
      </c>
      <c r="BE96" s="184">
        <f t="shared" si="4"/>
        <v>193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3" t="s">
        <v>11</v>
      </c>
      <c r="BK96" s="184">
        <f t="shared" si="9"/>
        <v>193</v>
      </c>
      <c r="BL96" s="23" t="s">
        <v>86</v>
      </c>
      <c r="BM96" s="23" t="s">
        <v>343</v>
      </c>
    </row>
    <row r="97" spans="2:65" s="10" customFormat="1" ht="29.85" customHeight="1">
      <c r="B97" s="159"/>
      <c r="D97" s="160" t="s">
        <v>71</v>
      </c>
      <c r="E97" s="170" t="s">
        <v>1109</v>
      </c>
      <c r="F97" s="170" t="s">
        <v>1110</v>
      </c>
      <c r="I97" s="162"/>
      <c r="J97" s="171">
        <f>BK97</f>
        <v>32367</v>
      </c>
      <c r="L97" s="159"/>
      <c r="M97" s="164"/>
      <c r="N97" s="165"/>
      <c r="O97" s="165"/>
      <c r="P97" s="166">
        <f>SUM(P98:P134)</f>
        <v>0</v>
      </c>
      <c r="Q97" s="165"/>
      <c r="R97" s="166">
        <f>SUM(R98:R134)</f>
        <v>0</v>
      </c>
      <c r="S97" s="165"/>
      <c r="T97" s="167">
        <f>SUM(T98:T134)</f>
        <v>0</v>
      </c>
      <c r="V97" s="308"/>
      <c r="AR97" s="160" t="s">
        <v>80</v>
      </c>
      <c r="AT97" s="168" t="s">
        <v>71</v>
      </c>
      <c r="AU97" s="168" t="s">
        <v>11</v>
      </c>
      <c r="AY97" s="160" t="s">
        <v>212</v>
      </c>
      <c r="BK97" s="169">
        <f>SUM(BK98:BK134)</f>
        <v>32367</v>
      </c>
    </row>
    <row r="98" spans="2:65" s="1" customFormat="1" ht="16.5" customHeight="1">
      <c r="B98" s="172"/>
      <c r="C98" s="173" t="s">
        <v>276</v>
      </c>
      <c r="D98" s="173" t="s">
        <v>214</v>
      </c>
      <c r="E98" s="174" t="s">
        <v>1111</v>
      </c>
      <c r="F98" s="175" t="s">
        <v>1112</v>
      </c>
      <c r="G98" s="176" t="s">
        <v>268</v>
      </c>
      <c r="H98" s="177">
        <v>7</v>
      </c>
      <c r="I98" s="178">
        <v>459.46464000000003</v>
      </c>
      <c r="J98" s="179">
        <f t="shared" ref="J98:J134" si="10">ROUND(I98*H98,0)</f>
        <v>3216</v>
      </c>
      <c r="K98" s="175" t="s">
        <v>5</v>
      </c>
      <c r="L98" s="38"/>
      <c r="M98" s="180" t="s">
        <v>5</v>
      </c>
      <c r="N98" s="181" t="s">
        <v>43</v>
      </c>
      <c r="O98" s="39"/>
      <c r="P98" s="182">
        <f t="shared" ref="P98:P134" si="11">O98*H98</f>
        <v>0</v>
      </c>
      <c r="Q98" s="182">
        <v>0</v>
      </c>
      <c r="R98" s="182">
        <f t="shared" ref="R98:R134" si="12">Q98*H98</f>
        <v>0</v>
      </c>
      <c r="S98" s="182">
        <v>0</v>
      </c>
      <c r="T98" s="183">
        <f t="shared" ref="T98:T134" si="13">S98*H98</f>
        <v>0</v>
      </c>
      <c r="V98" s="308"/>
      <c r="AR98" s="23" t="s">
        <v>286</v>
      </c>
      <c r="AT98" s="23" t="s">
        <v>214</v>
      </c>
      <c r="AU98" s="23" t="s">
        <v>80</v>
      </c>
      <c r="AY98" s="23" t="s">
        <v>212</v>
      </c>
      <c r="BE98" s="184">
        <f t="shared" ref="BE98:BE134" si="14">IF(N98="základní",J98,0)</f>
        <v>3216</v>
      </c>
      <c r="BF98" s="184">
        <f t="shared" ref="BF98:BF134" si="15">IF(N98="snížená",J98,0)</f>
        <v>0</v>
      </c>
      <c r="BG98" s="184">
        <f t="shared" ref="BG98:BG134" si="16">IF(N98="zákl. přenesená",J98,0)</f>
        <v>0</v>
      </c>
      <c r="BH98" s="184">
        <f t="shared" ref="BH98:BH134" si="17">IF(N98="sníž. přenesená",J98,0)</f>
        <v>0</v>
      </c>
      <c r="BI98" s="184">
        <f t="shared" ref="BI98:BI134" si="18">IF(N98="nulová",J98,0)</f>
        <v>0</v>
      </c>
      <c r="BJ98" s="23" t="s">
        <v>11</v>
      </c>
      <c r="BK98" s="184">
        <f t="shared" ref="BK98:BK134" si="19">ROUND(I98*H98,0)</f>
        <v>3216</v>
      </c>
      <c r="BL98" s="23" t="s">
        <v>286</v>
      </c>
      <c r="BM98" s="23" t="s">
        <v>352</v>
      </c>
    </row>
    <row r="99" spans="2:65" s="1" customFormat="1" ht="16.5" customHeight="1">
      <c r="B99" s="172"/>
      <c r="C99" s="173" t="s">
        <v>12</v>
      </c>
      <c r="D99" s="173" t="s">
        <v>214</v>
      </c>
      <c r="E99" s="174" t="s">
        <v>1113</v>
      </c>
      <c r="F99" s="175" t="s">
        <v>1114</v>
      </c>
      <c r="G99" s="176" t="s">
        <v>268</v>
      </c>
      <c r="H99" s="177">
        <v>2.5</v>
      </c>
      <c r="I99" s="178">
        <v>475.83264000000003</v>
      </c>
      <c r="J99" s="179">
        <f t="shared" si="10"/>
        <v>1190</v>
      </c>
      <c r="K99" s="175" t="s">
        <v>5</v>
      </c>
      <c r="L99" s="38"/>
      <c r="M99" s="180" t="s">
        <v>5</v>
      </c>
      <c r="N99" s="181" t="s">
        <v>43</v>
      </c>
      <c r="O99" s="39"/>
      <c r="P99" s="182">
        <f t="shared" si="11"/>
        <v>0</v>
      </c>
      <c r="Q99" s="182">
        <v>0</v>
      </c>
      <c r="R99" s="182">
        <f t="shared" si="12"/>
        <v>0</v>
      </c>
      <c r="S99" s="182">
        <v>0</v>
      </c>
      <c r="T99" s="183">
        <f t="shared" si="13"/>
        <v>0</v>
      </c>
      <c r="V99" s="308"/>
      <c r="AR99" s="23" t="s">
        <v>286</v>
      </c>
      <c r="AT99" s="23" t="s">
        <v>214</v>
      </c>
      <c r="AU99" s="23" t="s">
        <v>80</v>
      </c>
      <c r="AY99" s="23" t="s">
        <v>212</v>
      </c>
      <c r="BE99" s="184">
        <f t="shared" si="14"/>
        <v>1190</v>
      </c>
      <c r="BF99" s="184">
        <f t="shared" si="15"/>
        <v>0</v>
      </c>
      <c r="BG99" s="184">
        <f t="shared" si="16"/>
        <v>0</v>
      </c>
      <c r="BH99" s="184">
        <f t="shared" si="17"/>
        <v>0</v>
      </c>
      <c r="BI99" s="184">
        <f t="shared" si="18"/>
        <v>0</v>
      </c>
      <c r="BJ99" s="23" t="s">
        <v>11</v>
      </c>
      <c r="BK99" s="184">
        <f t="shared" si="19"/>
        <v>1190</v>
      </c>
      <c r="BL99" s="23" t="s">
        <v>286</v>
      </c>
      <c r="BM99" s="23" t="s">
        <v>362</v>
      </c>
    </row>
    <row r="100" spans="2:65" s="1" customFormat="1" ht="16.5" customHeight="1">
      <c r="B100" s="172"/>
      <c r="C100" s="173" t="s">
        <v>286</v>
      </c>
      <c r="D100" s="173" t="s">
        <v>214</v>
      </c>
      <c r="E100" s="174" t="s">
        <v>1115</v>
      </c>
      <c r="F100" s="175" t="s">
        <v>1116</v>
      </c>
      <c r="G100" s="176" t="s">
        <v>268</v>
      </c>
      <c r="H100" s="177">
        <v>4</v>
      </c>
      <c r="I100" s="178">
        <v>552.89120000000003</v>
      </c>
      <c r="J100" s="179">
        <f t="shared" si="10"/>
        <v>2212</v>
      </c>
      <c r="K100" s="175" t="s">
        <v>5</v>
      </c>
      <c r="L100" s="38"/>
      <c r="M100" s="180" t="s">
        <v>5</v>
      </c>
      <c r="N100" s="181" t="s">
        <v>43</v>
      </c>
      <c r="O100" s="39"/>
      <c r="P100" s="182">
        <f t="shared" si="11"/>
        <v>0</v>
      </c>
      <c r="Q100" s="182">
        <v>0</v>
      </c>
      <c r="R100" s="182">
        <f t="shared" si="12"/>
        <v>0</v>
      </c>
      <c r="S100" s="182">
        <v>0</v>
      </c>
      <c r="T100" s="183">
        <f t="shared" si="13"/>
        <v>0</v>
      </c>
      <c r="V100" s="308"/>
      <c r="AR100" s="23" t="s">
        <v>286</v>
      </c>
      <c r="AT100" s="23" t="s">
        <v>214</v>
      </c>
      <c r="AU100" s="23" t="s">
        <v>80</v>
      </c>
      <c r="AY100" s="23" t="s">
        <v>212</v>
      </c>
      <c r="BE100" s="184">
        <f t="shared" si="14"/>
        <v>2212</v>
      </c>
      <c r="BF100" s="184">
        <f t="shared" si="15"/>
        <v>0</v>
      </c>
      <c r="BG100" s="184">
        <f t="shared" si="16"/>
        <v>0</v>
      </c>
      <c r="BH100" s="184">
        <f t="shared" si="17"/>
        <v>0</v>
      </c>
      <c r="BI100" s="184">
        <f t="shared" si="18"/>
        <v>0</v>
      </c>
      <c r="BJ100" s="23" t="s">
        <v>11</v>
      </c>
      <c r="BK100" s="184">
        <f t="shared" si="19"/>
        <v>2212</v>
      </c>
      <c r="BL100" s="23" t="s">
        <v>286</v>
      </c>
      <c r="BM100" s="23" t="s">
        <v>374</v>
      </c>
    </row>
    <row r="101" spans="2:65" s="1" customFormat="1" ht="16.5" customHeight="1">
      <c r="B101" s="172"/>
      <c r="C101" s="173" t="s">
        <v>292</v>
      </c>
      <c r="D101" s="173" t="s">
        <v>214</v>
      </c>
      <c r="E101" s="174" t="s">
        <v>1117</v>
      </c>
      <c r="F101" s="175" t="s">
        <v>1118</v>
      </c>
      <c r="G101" s="176" t="s">
        <v>268</v>
      </c>
      <c r="H101" s="177">
        <v>5</v>
      </c>
      <c r="I101" s="178">
        <v>58.954560000000001</v>
      </c>
      <c r="J101" s="179">
        <f t="shared" si="10"/>
        <v>295</v>
      </c>
      <c r="K101" s="175" t="s">
        <v>5</v>
      </c>
      <c r="L101" s="38"/>
      <c r="M101" s="180" t="s">
        <v>5</v>
      </c>
      <c r="N101" s="181" t="s">
        <v>43</v>
      </c>
      <c r="O101" s="39"/>
      <c r="P101" s="182">
        <f t="shared" si="11"/>
        <v>0</v>
      </c>
      <c r="Q101" s="182">
        <v>0</v>
      </c>
      <c r="R101" s="182">
        <f t="shared" si="12"/>
        <v>0</v>
      </c>
      <c r="S101" s="182">
        <v>0</v>
      </c>
      <c r="T101" s="183">
        <f t="shared" si="13"/>
        <v>0</v>
      </c>
      <c r="V101" s="308"/>
      <c r="AR101" s="23" t="s">
        <v>286</v>
      </c>
      <c r="AT101" s="23" t="s">
        <v>214</v>
      </c>
      <c r="AU101" s="23" t="s">
        <v>80</v>
      </c>
      <c r="AY101" s="23" t="s">
        <v>212</v>
      </c>
      <c r="BE101" s="184">
        <f t="shared" si="14"/>
        <v>295</v>
      </c>
      <c r="BF101" s="184">
        <f t="shared" si="15"/>
        <v>0</v>
      </c>
      <c r="BG101" s="184">
        <f t="shared" si="16"/>
        <v>0</v>
      </c>
      <c r="BH101" s="184">
        <f t="shared" si="17"/>
        <v>0</v>
      </c>
      <c r="BI101" s="184">
        <f t="shared" si="18"/>
        <v>0</v>
      </c>
      <c r="BJ101" s="23" t="s">
        <v>11</v>
      </c>
      <c r="BK101" s="184">
        <f t="shared" si="19"/>
        <v>295</v>
      </c>
      <c r="BL101" s="23" t="s">
        <v>286</v>
      </c>
      <c r="BM101" s="23" t="s">
        <v>128</v>
      </c>
    </row>
    <row r="102" spans="2:65" s="1" customFormat="1" ht="16.5" customHeight="1">
      <c r="B102" s="172"/>
      <c r="C102" s="173" t="s">
        <v>296</v>
      </c>
      <c r="D102" s="173" t="s">
        <v>214</v>
      </c>
      <c r="E102" s="174" t="s">
        <v>1119</v>
      </c>
      <c r="F102" s="175" t="s">
        <v>1120</v>
      </c>
      <c r="G102" s="176" t="s">
        <v>268</v>
      </c>
      <c r="H102" s="177">
        <v>6</v>
      </c>
      <c r="I102" s="178">
        <v>69.549120000000002</v>
      </c>
      <c r="J102" s="179">
        <f t="shared" si="10"/>
        <v>417</v>
      </c>
      <c r="K102" s="175" t="s">
        <v>5</v>
      </c>
      <c r="L102" s="38"/>
      <c r="M102" s="180" t="s">
        <v>5</v>
      </c>
      <c r="N102" s="181" t="s">
        <v>43</v>
      </c>
      <c r="O102" s="39"/>
      <c r="P102" s="182">
        <f t="shared" si="11"/>
        <v>0</v>
      </c>
      <c r="Q102" s="182">
        <v>0</v>
      </c>
      <c r="R102" s="182">
        <f t="shared" si="12"/>
        <v>0</v>
      </c>
      <c r="S102" s="182">
        <v>0</v>
      </c>
      <c r="T102" s="183">
        <f t="shared" si="13"/>
        <v>0</v>
      </c>
      <c r="V102" s="308"/>
      <c r="AR102" s="23" t="s">
        <v>286</v>
      </c>
      <c r="AT102" s="23" t="s">
        <v>214</v>
      </c>
      <c r="AU102" s="23" t="s">
        <v>80</v>
      </c>
      <c r="AY102" s="23" t="s">
        <v>212</v>
      </c>
      <c r="BE102" s="184">
        <f t="shared" si="14"/>
        <v>417</v>
      </c>
      <c r="BF102" s="184">
        <f t="shared" si="15"/>
        <v>0</v>
      </c>
      <c r="BG102" s="184">
        <f t="shared" si="16"/>
        <v>0</v>
      </c>
      <c r="BH102" s="184">
        <f t="shared" si="17"/>
        <v>0</v>
      </c>
      <c r="BI102" s="184">
        <f t="shared" si="18"/>
        <v>0</v>
      </c>
      <c r="BJ102" s="23" t="s">
        <v>11</v>
      </c>
      <c r="BK102" s="184">
        <f t="shared" si="19"/>
        <v>417</v>
      </c>
      <c r="BL102" s="23" t="s">
        <v>286</v>
      </c>
      <c r="BM102" s="23" t="s">
        <v>392</v>
      </c>
    </row>
    <row r="103" spans="2:65" s="1" customFormat="1" ht="16.5" customHeight="1">
      <c r="B103" s="172"/>
      <c r="C103" s="173" t="s">
        <v>301</v>
      </c>
      <c r="D103" s="173" t="s">
        <v>214</v>
      </c>
      <c r="E103" s="174" t="s">
        <v>1121</v>
      </c>
      <c r="F103" s="175" t="s">
        <v>1122</v>
      </c>
      <c r="G103" s="176" t="s">
        <v>335</v>
      </c>
      <c r="H103" s="177">
        <v>2</v>
      </c>
      <c r="I103" s="178">
        <v>25.23648</v>
      </c>
      <c r="J103" s="179">
        <f t="shared" si="10"/>
        <v>50</v>
      </c>
      <c r="K103" s="175" t="s">
        <v>5</v>
      </c>
      <c r="L103" s="38"/>
      <c r="M103" s="180" t="s">
        <v>5</v>
      </c>
      <c r="N103" s="181" t="s">
        <v>43</v>
      </c>
      <c r="O103" s="39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V103" s="308"/>
      <c r="AR103" s="23" t="s">
        <v>286</v>
      </c>
      <c r="AT103" s="23" t="s">
        <v>214</v>
      </c>
      <c r="AU103" s="23" t="s">
        <v>80</v>
      </c>
      <c r="AY103" s="23" t="s">
        <v>212</v>
      </c>
      <c r="BE103" s="184">
        <f t="shared" si="14"/>
        <v>50</v>
      </c>
      <c r="BF103" s="184">
        <f t="shared" si="15"/>
        <v>0</v>
      </c>
      <c r="BG103" s="184">
        <f t="shared" si="16"/>
        <v>0</v>
      </c>
      <c r="BH103" s="184">
        <f t="shared" si="17"/>
        <v>0</v>
      </c>
      <c r="BI103" s="184">
        <f t="shared" si="18"/>
        <v>0</v>
      </c>
      <c r="BJ103" s="23" t="s">
        <v>11</v>
      </c>
      <c r="BK103" s="184">
        <f t="shared" si="19"/>
        <v>50</v>
      </c>
      <c r="BL103" s="23" t="s">
        <v>286</v>
      </c>
      <c r="BM103" s="23" t="s">
        <v>409</v>
      </c>
    </row>
    <row r="104" spans="2:65" s="1" customFormat="1" ht="16.5" customHeight="1">
      <c r="B104" s="172"/>
      <c r="C104" s="173" t="s">
        <v>308</v>
      </c>
      <c r="D104" s="173" t="s">
        <v>214</v>
      </c>
      <c r="E104" s="174" t="s">
        <v>1123</v>
      </c>
      <c r="F104" s="175" t="s">
        <v>1124</v>
      </c>
      <c r="G104" s="176" t="s">
        <v>335</v>
      </c>
      <c r="H104" s="177">
        <v>1</v>
      </c>
      <c r="I104" s="178">
        <v>370.84927999999996</v>
      </c>
      <c r="J104" s="179">
        <f t="shared" si="10"/>
        <v>371</v>
      </c>
      <c r="K104" s="175" t="s">
        <v>5</v>
      </c>
      <c r="L104" s="38"/>
      <c r="M104" s="180" t="s">
        <v>5</v>
      </c>
      <c r="N104" s="181" t="s">
        <v>43</v>
      </c>
      <c r="O104" s="39"/>
      <c r="P104" s="182">
        <f t="shared" si="11"/>
        <v>0</v>
      </c>
      <c r="Q104" s="182">
        <v>0</v>
      </c>
      <c r="R104" s="182">
        <f t="shared" si="12"/>
        <v>0</v>
      </c>
      <c r="S104" s="182">
        <v>0</v>
      </c>
      <c r="T104" s="183">
        <f t="shared" si="13"/>
        <v>0</v>
      </c>
      <c r="V104" s="308"/>
      <c r="AR104" s="23" t="s">
        <v>286</v>
      </c>
      <c r="AT104" s="23" t="s">
        <v>214</v>
      </c>
      <c r="AU104" s="23" t="s">
        <v>80</v>
      </c>
      <c r="AY104" s="23" t="s">
        <v>212</v>
      </c>
      <c r="BE104" s="184">
        <f t="shared" si="14"/>
        <v>371</v>
      </c>
      <c r="BF104" s="184">
        <f t="shared" si="15"/>
        <v>0</v>
      </c>
      <c r="BG104" s="184">
        <f t="shared" si="16"/>
        <v>0</v>
      </c>
      <c r="BH104" s="184">
        <f t="shared" si="17"/>
        <v>0</v>
      </c>
      <c r="BI104" s="184">
        <f t="shared" si="18"/>
        <v>0</v>
      </c>
      <c r="BJ104" s="23" t="s">
        <v>11</v>
      </c>
      <c r="BK104" s="184">
        <f t="shared" si="19"/>
        <v>371</v>
      </c>
      <c r="BL104" s="23" t="s">
        <v>286</v>
      </c>
      <c r="BM104" s="23" t="s">
        <v>426</v>
      </c>
    </row>
    <row r="105" spans="2:65" s="1" customFormat="1" ht="16.5" customHeight="1">
      <c r="B105" s="172"/>
      <c r="C105" s="173" t="s">
        <v>10</v>
      </c>
      <c r="D105" s="173" t="s">
        <v>214</v>
      </c>
      <c r="E105" s="174" t="s">
        <v>1125</v>
      </c>
      <c r="F105" s="175" t="s">
        <v>1126</v>
      </c>
      <c r="G105" s="176" t="s">
        <v>335</v>
      </c>
      <c r="H105" s="177">
        <v>2</v>
      </c>
      <c r="I105" s="178">
        <v>550.00448000000006</v>
      </c>
      <c r="J105" s="179">
        <f t="shared" si="10"/>
        <v>1100</v>
      </c>
      <c r="K105" s="175" t="s">
        <v>5</v>
      </c>
      <c r="L105" s="38"/>
      <c r="M105" s="180" t="s">
        <v>5</v>
      </c>
      <c r="N105" s="181" t="s">
        <v>43</v>
      </c>
      <c r="O105" s="39"/>
      <c r="P105" s="182">
        <f t="shared" si="11"/>
        <v>0</v>
      </c>
      <c r="Q105" s="182">
        <v>0</v>
      </c>
      <c r="R105" s="182">
        <f t="shared" si="12"/>
        <v>0</v>
      </c>
      <c r="S105" s="182">
        <v>0</v>
      </c>
      <c r="T105" s="183">
        <f t="shared" si="13"/>
        <v>0</v>
      </c>
      <c r="V105" s="308"/>
      <c r="AR105" s="23" t="s">
        <v>286</v>
      </c>
      <c r="AT105" s="23" t="s">
        <v>214</v>
      </c>
      <c r="AU105" s="23" t="s">
        <v>80</v>
      </c>
      <c r="AY105" s="23" t="s">
        <v>212</v>
      </c>
      <c r="BE105" s="184">
        <f t="shared" si="14"/>
        <v>1100</v>
      </c>
      <c r="BF105" s="184">
        <f t="shared" si="15"/>
        <v>0</v>
      </c>
      <c r="BG105" s="184">
        <f t="shared" si="16"/>
        <v>0</v>
      </c>
      <c r="BH105" s="184">
        <f t="shared" si="17"/>
        <v>0</v>
      </c>
      <c r="BI105" s="184">
        <f t="shared" si="18"/>
        <v>0</v>
      </c>
      <c r="BJ105" s="23" t="s">
        <v>11</v>
      </c>
      <c r="BK105" s="184">
        <f t="shared" si="19"/>
        <v>1100</v>
      </c>
      <c r="BL105" s="23" t="s">
        <v>286</v>
      </c>
      <c r="BM105" s="23" t="s">
        <v>436</v>
      </c>
    </row>
    <row r="106" spans="2:65" s="1" customFormat="1" ht="16.5" customHeight="1">
      <c r="B106" s="172"/>
      <c r="C106" s="173" t="s">
        <v>318</v>
      </c>
      <c r="D106" s="173" t="s">
        <v>214</v>
      </c>
      <c r="E106" s="174" t="s">
        <v>1127</v>
      </c>
      <c r="F106" s="175" t="s">
        <v>1128</v>
      </c>
      <c r="G106" s="176" t="s">
        <v>268</v>
      </c>
      <c r="H106" s="177">
        <v>18</v>
      </c>
      <c r="I106" s="178">
        <v>49.897599999999997</v>
      </c>
      <c r="J106" s="179">
        <f t="shared" si="10"/>
        <v>898</v>
      </c>
      <c r="K106" s="175" t="s">
        <v>5</v>
      </c>
      <c r="L106" s="38"/>
      <c r="M106" s="180" t="s">
        <v>5</v>
      </c>
      <c r="N106" s="181" t="s">
        <v>43</v>
      </c>
      <c r="O106" s="39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V106" s="308"/>
      <c r="AR106" s="23" t="s">
        <v>286</v>
      </c>
      <c r="AT106" s="23" t="s">
        <v>214</v>
      </c>
      <c r="AU106" s="23" t="s">
        <v>80</v>
      </c>
      <c r="AY106" s="23" t="s">
        <v>212</v>
      </c>
      <c r="BE106" s="184">
        <f t="shared" si="14"/>
        <v>898</v>
      </c>
      <c r="BF106" s="184">
        <f t="shared" si="15"/>
        <v>0</v>
      </c>
      <c r="BG106" s="184">
        <f t="shared" si="16"/>
        <v>0</v>
      </c>
      <c r="BH106" s="184">
        <f t="shared" si="17"/>
        <v>0</v>
      </c>
      <c r="BI106" s="184">
        <f t="shared" si="18"/>
        <v>0</v>
      </c>
      <c r="BJ106" s="23" t="s">
        <v>11</v>
      </c>
      <c r="BK106" s="184">
        <f t="shared" si="19"/>
        <v>898</v>
      </c>
      <c r="BL106" s="23" t="s">
        <v>286</v>
      </c>
      <c r="BM106" s="23" t="s">
        <v>455</v>
      </c>
    </row>
    <row r="107" spans="2:65" s="1" customFormat="1" ht="16.5" customHeight="1">
      <c r="B107" s="172"/>
      <c r="C107" s="173" t="s">
        <v>324</v>
      </c>
      <c r="D107" s="173" t="s">
        <v>214</v>
      </c>
      <c r="E107" s="174" t="s">
        <v>1129</v>
      </c>
      <c r="F107" s="175" t="s">
        <v>1130</v>
      </c>
      <c r="G107" s="176" t="s">
        <v>268</v>
      </c>
      <c r="H107" s="177">
        <v>12</v>
      </c>
      <c r="I107" s="178">
        <v>51.435200000000002</v>
      </c>
      <c r="J107" s="179">
        <f t="shared" si="10"/>
        <v>617</v>
      </c>
      <c r="K107" s="175" t="s">
        <v>5</v>
      </c>
      <c r="L107" s="38"/>
      <c r="M107" s="180" t="s">
        <v>5</v>
      </c>
      <c r="N107" s="181" t="s">
        <v>43</v>
      </c>
      <c r="O107" s="39"/>
      <c r="P107" s="182">
        <f t="shared" si="11"/>
        <v>0</v>
      </c>
      <c r="Q107" s="182">
        <v>0</v>
      </c>
      <c r="R107" s="182">
        <f t="shared" si="12"/>
        <v>0</v>
      </c>
      <c r="S107" s="182">
        <v>0</v>
      </c>
      <c r="T107" s="183">
        <f t="shared" si="13"/>
        <v>0</v>
      </c>
      <c r="V107" s="308"/>
      <c r="AR107" s="23" t="s">
        <v>286</v>
      </c>
      <c r="AT107" s="23" t="s">
        <v>214</v>
      </c>
      <c r="AU107" s="23" t="s">
        <v>80</v>
      </c>
      <c r="AY107" s="23" t="s">
        <v>212</v>
      </c>
      <c r="BE107" s="184">
        <f t="shared" si="14"/>
        <v>617</v>
      </c>
      <c r="BF107" s="184">
        <f t="shared" si="15"/>
        <v>0</v>
      </c>
      <c r="BG107" s="184">
        <f t="shared" si="16"/>
        <v>0</v>
      </c>
      <c r="BH107" s="184">
        <f t="shared" si="17"/>
        <v>0</v>
      </c>
      <c r="BI107" s="184">
        <f t="shared" si="18"/>
        <v>0</v>
      </c>
      <c r="BJ107" s="23" t="s">
        <v>11</v>
      </c>
      <c r="BK107" s="184">
        <f t="shared" si="19"/>
        <v>617</v>
      </c>
      <c r="BL107" s="23" t="s">
        <v>286</v>
      </c>
      <c r="BM107" s="23" t="s">
        <v>466</v>
      </c>
    </row>
    <row r="108" spans="2:65" s="1" customFormat="1" ht="16.5" customHeight="1">
      <c r="B108" s="172"/>
      <c r="C108" s="173" t="s">
        <v>332</v>
      </c>
      <c r="D108" s="173" t="s">
        <v>214</v>
      </c>
      <c r="E108" s="174" t="s">
        <v>1131</v>
      </c>
      <c r="F108" s="175" t="s">
        <v>1132</v>
      </c>
      <c r="G108" s="176" t="s">
        <v>268</v>
      </c>
      <c r="H108" s="177">
        <v>4</v>
      </c>
      <c r="I108" s="178">
        <v>58.46848</v>
      </c>
      <c r="J108" s="179">
        <f t="shared" si="10"/>
        <v>234</v>
      </c>
      <c r="K108" s="175" t="s">
        <v>5</v>
      </c>
      <c r="L108" s="38"/>
      <c r="M108" s="180" t="s">
        <v>5</v>
      </c>
      <c r="N108" s="181" t="s">
        <v>43</v>
      </c>
      <c r="O108" s="39"/>
      <c r="P108" s="182">
        <f t="shared" si="11"/>
        <v>0</v>
      </c>
      <c r="Q108" s="182">
        <v>0</v>
      </c>
      <c r="R108" s="182">
        <f t="shared" si="12"/>
        <v>0</v>
      </c>
      <c r="S108" s="182">
        <v>0</v>
      </c>
      <c r="T108" s="183">
        <f t="shared" si="13"/>
        <v>0</v>
      </c>
      <c r="V108" s="308"/>
      <c r="AR108" s="23" t="s">
        <v>286</v>
      </c>
      <c r="AT108" s="23" t="s">
        <v>214</v>
      </c>
      <c r="AU108" s="23" t="s">
        <v>80</v>
      </c>
      <c r="AY108" s="23" t="s">
        <v>212</v>
      </c>
      <c r="BE108" s="184">
        <f t="shared" si="14"/>
        <v>234</v>
      </c>
      <c r="BF108" s="184">
        <f t="shared" si="15"/>
        <v>0</v>
      </c>
      <c r="BG108" s="184">
        <f t="shared" si="16"/>
        <v>0</v>
      </c>
      <c r="BH108" s="184">
        <f t="shared" si="17"/>
        <v>0</v>
      </c>
      <c r="BI108" s="184">
        <f t="shared" si="18"/>
        <v>0</v>
      </c>
      <c r="BJ108" s="23" t="s">
        <v>11</v>
      </c>
      <c r="BK108" s="184">
        <f t="shared" si="19"/>
        <v>234</v>
      </c>
      <c r="BL108" s="23" t="s">
        <v>286</v>
      </c>
      <c r="BM108" s="23" t="s">
        <v>481</v>
      </c>
    </row>
    <row r="109" spans="2:65" s="1" customFormat="1" ht="16.5" customHeight="1">
      <c r="B109" s="172"/>
      <c r="C109" s="173" t="s">
        <v>338</v>
      </c>
      <c r="D109" s="173" t="s">
        <v>214</v>
      </c>
      <c r="E109" s="174" t="s">
        <v>1133</v>
      </c>
      <c r="F109" s="175" t="s">
        <v>1134</v>
      </c>
      <c r="G109" s="176" t="s">
        <v>268</v>
      </c>
      <c r="H109" s="177">
        <v>18</v>
      </c>
      <c r="I109" s="178">
        <v>183.01408000000001</v>
      </c>
      <c r="J109" s="179">
        <f t="shared" si="10"/>
        <v>3294</v>
      </c>
      <c r="K109" s="175" t="s">
        <v>5</v>
      </c>
      <c r="L109" s="38"/>
      <c r="M109" s="180" t="s">
        <v>5</v>
      </c>
      <c r="N109" s="181" t="s">
        <v>43</v>
      </c>
      <c r="O109" s="39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V109" s="308"/>
      <c r="AR109" s="23" t="s">
        <v>286</v>
      </c>
      <c r="AT109" s="23" t="s">
        <v>214</v>
      </c>
      <c r="AU109" s="23" t="s">
        <v>80</v>
      </c>
      <c r="AY109" s="23" t="s">
        <v>212</v>
      </c>
      <c r="BE109" s="184">
        <f t="shared" si="14"/>
        <v>3294</v>
      </c>
      <c r="BF109" s="184">
        <f t="shared" si="15"/>
        <v>0</v>
      </c>
      <c r="BG109" s="184">
        <f t="shared" si="16"/>
        <v>0</v>
      </c>
      <c r="BH109" s="184">
        <f t="shared" si="17"/>
        <v>0</v>
      </c>
      <c r="BI109" s="184">
        <f t="shared" si="18"/>
        <v>0</v>
      </c>
      <c r="BJ109" s="23" t="s">
        <v>11</v>
      </c>
      <c r="BK109" s="184">
        <f t="shared" si="19"/>
        <v>3294</v>
      </c>
      <c r="BL109" s="23" t="s">
        <v>286</v>
      </c>
      <c r="BM109" s="23" t="s">
        <v>492</v>
      </c>
    </row>
    <row r="110" spans="2:65" s="1" customFormat="1" ht="16.5" customHeight="1">
      <c r="B110" s="172"/>
      <c r="C110" s="173" t="s">
        <v>343</v>
      </c>
      <c r="D110" s="173" t="s">
        <v>214</v>
      </c>
      <c r="E110" s="174" t="s">
        <v>1135</v>
      </c>
      <c r="F110" s="175" t="s">
        <v>1136</v>
      </c>
      <c r="G110" s="176" t="s">
        <v>268</v>
      </c>
      <c r="H110" s="177">
        <v>12</v>
      </c>
      <c r="I110" s="178">
        <v>202.27871999999999</v>
      </c>
      <c r="J110" s="179">
        <f t="shared" si="10"/>
        <v>2427</v>
      </c>
      <c r="K110" s="175" t="s">
        <v>5</v>
      </c>
      <c r="L110" s="38"/>
      <c r="M110" s="180" t="s">
        <v>5</v>
      </c>
      <c r="N110" s="181" t="s">
        <v>43</v>
      </c>
      <c r="O110" s="39"/>
      <c r="P110" s="182">
        <f t="shared" si="11"/>
        <v>0</v>
      </c>
      <c r="Q110" s="182">
        <v>0</v>
      </c>
      <c r="R110" s="182">
        <f t="shared" si="12"/>
        <v>0</v>
      </c>
      <c r="S110" s="182">
        <v>0</v>
      </c>
      <c r="T110" s="183">
        <f t="shared" si="13"/>
        <v>0</v>
      </c>
      <c r="V110" s="308"/>
      <c r="AR110" s="23" t="s">
        <v>286</v>
      </c>
      <c r="AT110" s="23" t="s">
        <v>214</v>
      </c>
      <c r="AU110" s="23" t="s">
        <v>80</v>
      </c>
      <c r="AY110" s="23" t="s">
        <v>212</v>
      </c>
      <c r="BE110" s="184">
        <f t="shared" si="14"/>
        <v>2427</v>
      </c>
      <c r="BF110" s="184">
        <f t="shared" si="15"/>
        <v>0</v>
      </c>
      <c r="BG110" s="184">
        <f t="shared" si="16"/>
        <v>0</v>
      </c>
      <c r="BH110" s="184">
        <f t="shared" si="17"/>
        <v>0</v>
      </c>
      <c r="BI110" s="184">
        <f t="shared" si="18"/>
        <v>0</v>
      </c>
      <c r="BJ110" s="23" t="s">
        <v>11</v>
      </c>
      <c r="BK110" s="184">
        <f t="shared" si="19"/>
        <v>2427</v>
      </c>
      <c r="BL110" s="23" t="s">
        <v>286</v>
      </c>
      <c r="BM110" s="23" t="s">
        <v>503</v>
      </c>
    </row>
    <row r="111" spans="2:65" s="1" customFormat="1" ht="16.5" customHeight="1">
      <c r="B111" s="172"/>
      <c r="C111" s="173" t="s">
        <v>347</v>
      </c>
      <c r="D111" s="173" t="s">
        <v>214</v>
      </c>
      <c r="E111" s="174" t="s">
        <v>1137</v>
      </c>
      <c r="F111" s="175" t="s">
        <v>1138</v>
      </c>
      <c r="G111" s="176" t="s">
        <v>268</v>
      </c>
      <c r="H111" s="177">
        <v>4</v>
      </c>
      <c r="I111" s="178">
        <v>243.69471999999999</v>
      </c>
      <c r="J111" s="179">
        <f t="shared" si="10"/>
        <v>975</v>
      </c>
      <c r="K111" s="175" t="s">
        <v>5</v>
      </c>
      <c r="L111" s="38"/>
      <c r="M111" s="180" t="s">
        <v>5</v>
      </c>
      <c r="N111" s="181" t="s">
        <v>43</v>
      </c>
      <c r="O111" s="39"/>
      <c r="P111" s="182">
        <f t="shared" si="11"/>
        <v>0</v>
      </c>
      <c r="Q111" s="182">
        <v>0</v>
      </c>
      <c r="R111" s="182">
        <f t="shared" si="12"/>
        <v>0</v>
      </c>
      <c r="S111" s="182">
        <v>0</v>
      </c>
      <c r="T111" s="183">
        <f t="shared" si="13"/>
        <v>0</v>
      </c>
      <c r="V111" s="308"/>
      <c r="AR111" s="23" t="s">
        <v>286</v>
      </c>
      <c r="AT111" s="23" t="s">
        <v>214</v>
      </c>
      <c r="AU111" s="23" t="s">
        <v>80</v>
      </c>
      <c r="AY111" s="23" t="s">
        <v>212</v>
      </c>
      <c r="BE111" s="184">
        <f t="shared" si="14"/>
        <v>975</v>
      </c>
      <c r="BF111" s="184">
        <f t="shared" si="15"/>
        <v>0</v>
      </c>
      <c r="BG111" s="184">
        <f t="shared" si="16"/>
        <v>0</v>
      </c>
      <c r="BH111" s="184">
        <f t="shared" si="17"/>
        <v>0</v>
      </c>
      <c r="BI111" s="184">
        <f t="shared" si="18"/>
        <v>0</v>
      </c>
      <c r="BJ111" s="23" t="s">
        <v>11</v>
      </c>
      <c r="BK111" s="184">
        <f t="shared" si="19"/>
        <v>975</v>
      </c>
      <c r="BL111" s="23" t="s">
        <v>286</v>
      </c>
      <c r="BM111" s="23" t="s">
        <v>512</v>
      </c>
    </row>
    <row r="112" spans="2:65" s="1" customFormat="1" ht="16.5" customHeight="1">
      <c r="B112" s="172"/>
      <c r="C112" s="173" t="s">
        <v>352</v>
      </c>
      <c r="D112" s="173" t="s">
        <v>214</v>
      </c>
      <c r="E112" s="174" t="s">
        <v>1139</v>
      </c>
      <c r="F112" s="175" t="s">
        <v>1140</v>
      </c>
      <c r="G112" s="176" t="s">
        <v>1088</v>
      </c>
      <c r="H112" s="177">
        <v>2</v>
      </c>
      <c r="I112" s="178">
        <v>674.26240000000007</v>
      </c>
      <c r="J112" s="179">
        <f t="shared" si="10"/>
        <v>1349</v>
      </c>
      <c r="K112" s="175" t="s">
        <v>5</v>
      </c>
      <c r="L112" s="38"/>
      <c r="M112" s="180" t="s">
        <v>5</v>
      </c>
      <c r="N112" s="181" t="s">
        <v>43</v>
      </c>
      <c r="O112" s="39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V112" s="308"/>
      <c r="AR112" s="23" t="s">
        <v>286</v>
      </c>
      <c r="AT112" s="23" t="s">
        <v>214</v>
      </c>
      <c r="AU112" s="23" t="s">
        <v>80</v>
      </c>
      <c r="AY112" s="23" t="s">
        <v>212</v>
      </c>
      <c r="BE112" s="184">
        <f t="shared" si="14"/>
        <v>1349</v>
      </c>
      <c r="BF112" s="184">
        <f t="shared" si="15"/>
        <v>0</v>
      </c>
      <c r="BG112" s="184">
        <f t="shared" si="16"/>
        <v>0</v>
      </c>
      <c r="BH112" s="184">
        <f t="shared" si="17"/>
        <v>0</v>
      </c>
      <c r="BI112" s="184">
        <f t="shared" si="18"/>
        <v>0</v>
      </c>
      <c r="BJ112" s="23" t="s">
        <v>11</v>
      </c>
      <c r="BK112" s="184">
        <f t="shared" si="19"/>
        <v>1349</v>
      </c>
      <c r="BL112" s="23" t="s">
        <v>286</v>
      </c>
      <c r="BM112" s="23" t="s">
        <v>529</v>
      </c>
    </row>
    <row r="113" spans="2:65" s="1" customFormat="1" ht="16.5" customHeight="1">
      <c r="B113" s="172"/>
      <c r="C113" s="173" t="s">
        <v>357</v>
      </c>
      <c r="D113" s="173" t="s">
        <v>214</v>
      </c>
      <c r="E113" s="174" t="s">
        <v>1141</v>
      </c>
      <c r="F113" s="175" t="s">
        <v>1142</v>
      </c>
      <c r="G113" s="176" t="s">
        <v>268</v>
      </c>
      <c r="H113" s="177">
        <v>11</v>
      </c>
      <c r="I113" s="178">
        <v>38.52928</v>
      </c>
      <c r="J113" s="179">
        <f t="shared" si="10"/>
        <v>424</v>
      </c>
      <c r="K113" s="175" t="s">
        <v>5</v>
      </c>
      <c r="L113" s="38"/>
      <c r="M113" s="180" t="s">
        <v>5</v>
      </c>
      <c r="N113" s="181" t="s">
        <v>43</v>
      </c>
      <c r="O113" s="39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V113" s="308"/>
      <c r="AR113" s="23" t="s">
        <v>286</v>
      </c>
      <c r="AT113" s="23" t="s">
        <v>214</v>
      </c>
      <c r="AU113" s="23" t="s">
        <v>80</v>
      </c>
      <c r="AY113" s="23" t="s">
        <v>212</v>
      </c>
      <c r="BE113" s="184">
        <f t="shared" si="14"/>
        <v>424</v>
      </c>
      <c r="BF113" s="184">
        <f t="shared" si="15"/>
        <v>0</v>
      </c>
      <c r="BG113" s="184">
        <f t="shared" si="16"/>
        <v>0</v>
      </c>
      <c r="BH113" s="184">
        <f t="shared" si="17"/>
        <v>0</v>
      </c>
      <c r="BI113" s="184">
        <f t="shared" si="18"/>
        <v>0</v>
      </c>
      <c r="BJ113" s="23" t="s">
        <v>11</v>
      </c>
      <c r="BK113" s="184">
        <f t="shared" si="19"/>
        <v>424</v>
      </c>
      <c r="BL113" s="23" t="s">
        <v>286</v>
      </c>
      <c r="BM113" s="23" t="s">
        <v>539</v>
      </c>
    </row>
    <row r="114" spans="2:65" s="1" customFormat="1" ht="16.5" customHeight="1">
      <c r="B114" s="172"/>
      <c r="C114" s="173" t="s">
        <v>362</v>
      </c>
      <c r="D114" s="173" t="s">
        <v>214</v>
      </c>
      <c r="E114" s="174" t="s">
        <v>1143</v>
      </c>
      <c r="F114" s="175" t="s">
        <v>1144</v>
      </c>
      <c r="G114" s="176" t="s">
        <v>268</v>
      </c>
      <c r="H114" s="177">
        <v>8</v>
      </c>
      <c r="I114" s="178">
        <v>41.415999999999997</v>
      </c>
      <c r="J114" s="179">
        <f t="shared" si="10"/>
        <v>331</v>
      </c>
      <c r="K114" s="175" t="s">
        <v>5</v>
      </c>
      <c r="L114" s="38"/>
      <c r="M114" s="180" t="s">
        <v>5</v>
      </c>
      <c r="N114" s="181" t="s">
        <v>43</v>
      </c>
      <c r="O114" s="39"/>
      <c r="P114" s="182">
        <f t="shared" si="11"/>
        <v>0</v>
      </c>
      <c r="Q114" s="182">
        <v>0</v>
      </c>
      <c r="R114" s="182">
        <f t="shared" si="12"/>
        <v>0</v>
      </c>
      <c r="S114" s="182">
        <v>0</v>
      </c>
      <c r="T114" s="183">
        <f t="shared" si="13"/>
        <v>0</v>
      </c>
      <c r="V114" s="308"/>
      <c r="AR114" s="23" t="s">
        <v>286</v>
      </c>
      <c r="AT114" s="23" t="s">
        <v>214</v>
      </c>
      <c r="AU114" s="23" t="s">
        <v>80</v>
      </c>
      <c r="AY114" s="23" t="s">
        <v>212</v>
      </c>
      <c r="BE114" s="184">
        <f t="shared" si="14"/>
        <v>331</v>
      </c>
      <c r="BF114" s="184">
        <f t="shared" si="15"/>
        <v>0</v>
      </c>
      <c r="BG114" s="184">
        <f t="shared" si="16"/>
        <v>0</v>
      </c>
      <c r="BH114" s="184">
        <f t="shared" si="17"/>
        <v>0</v>
      </c>
      <c r="BI114" s="184">
        <f t="shared" si="18"/>
        <v>0</v>
      </c>
      <c r="BJ114" s="23" t="s">
        <v>11</v>
      </c>
      <c r="BK114" s="184">
        <f t="shared" si="19"/>
        <v>331</v>
      </c>
      <c r="BL114" s="23" t="s">
        <v>286</v>
      </c>
      <c r="BM114" s="23" t="s">
        <v>549</v>
      </c>
    </row>
    <row r="115" spans="2:65" s="1" customFormat="1" ht="16.5" customHeight="1">
      <c r="B115" s="172"/>
      <c r="C115" s="173" t="s">
        <v>369</v>
      </c>
      <c r="D115" s="173" t="s">
        <v>214</v>
      </c>
      <c r="E115" s="174" t="s">
        <v>1145</v>
      </c>
      <c r="F115" s="175" t="s">
        <v>1146</v>
      </c>
      <c r="G115" s="176" t="s">
        <v>268</v>
      </c>
      <c r="H115" s="177">
        <v>4</v>
      </c>
      <c r="I115" s="178">
        <v>47.199359999999999</v>
      </c>
      <c r="J115" s="179">
        <f t="shared" si="10"/>
        <v>189</v>
      </c>
      <c r="K115" s="175" t="s">
        <v>5</v>
      </c>
      <c r="L115" s="38"/>
      <c r="M115" s="180" t="s">
        <v>5</v>
      </c>
      <c r="N115" s="181" t="s">
        <v>43</v>
      </c>
      <c r="O115" s="39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V115" s="308"/>
      <c r="AR115" s="23" t="s">
        <v>286</v>
      </c>
      <c r="AT115" s="23" t="s">
        <v>214</v>
      </c>
      <c r="AU115" s="23" t="s">
        <v>80</v>
      </c>
      <c r="AY115" s="23" t="s">
        <v>212</v>
      </c>
      <c r="BE115" s="184">
        <f t="shared" si="14"/>
        <v>189</v>
      </c>
      <c r="BF115" s="184">
        <f t="shared" si="15"/>
        <v>0</v>
      </c>
      <c r="BG115" s="184">
        <f t="shared" si="16"/>
        <v>0</v>
      </c>
      <c r="BH115" s="184">
        <f t="shared" si="17"/>
        <v>0</v>
      </c>
      <c r="BI115" s="184">
        <f t="shared" si="18"/>
        <v>0</v>
      </c>
      <c r="BJ115" s="23" t="s">
        <v>11</v>
      </c>
      <c r="BK115" s="184">
        <f t="shared" si="19"/>
        <v>189</v>
      </c>
      <c r="BL115" s="23" t="s">
        <v>286</v>
      </c>
      <c r="BM115" s="23" t="s">
        <v>560</v>
      </c>
    </row>
    <row r="116" spans="2:65" s="1" customFormat="1" ht="16.5" customHeight="1">
      <c r="B116" s="172"/>
      <c r="C116" s="173" t="s">
        <v>374</v>
      </c>
      <c r="D116" s="173" t="s">
        <v>214</v>
      </c>
      <c r="E116" s="174" t="s">
        <v>1147</v>
      </c>
      <c r="F116" s="175" t="s">
        <v>1148</v>
      </c>
      <c r="G116" s="176" t="s">
        <v>268</v>
      </c>
      <c r="H116" s="177">
        <v>7</v>
      </c>
      <c r="I116" s="178">
        <v>48.1616</v>
      </c>
      <c r="J116" s="179">
        <f t="shared" si="10"/>
        <v>337</v>
      </c>
      <c r="K116" s="175" t="s">
        <v>5</v>
      </c>
      <c r="L116" s="38"/>
      <c r="M116" s="180" t="s">
        <v>5</v>
      </c>
      <c r="N116" s="181" t="s">
        <v>43</v>
      </c>
      <c r="O116" s="39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V116" s="308"/>
      <c r="AR116" s="23" t="s">
        <v>286</v>
      </c>
      <c r="AT116" s="23" t="s">
        <v>214</v>
      </c>
      <c r="AU116" s="23" t="s">
        <v>80</v>
      </c>
      <c r="AY116" s="23" t="s">
        <v>212</v>
      </c>
      <c r="BE116" s="184">
        <f t="shared" si="14"/>
        <v>337</v>
      </c>
      <c r="BF116" s="184">
        <f t="shared" si="15"/>
        <v>0</v>
      </c>
      <c r="BG116" s="184">
        <f t="shared" si="16"/>
        <v>0</v>
      </c>
      <c r="BH116" s="184">
        <f t="shared" si="17"/>
        <v>0</v>
      </c>
      <c r="BI116" s="184">
        <f t="shared" si="18"/>
        <v>0</v>
      </c>
      <c r="BJ116" s="23" t="s">
        <v>11</v>
      </c>
      <c r="BK116" s="184">
        <f t="shared" si="19"/>
        <v>337</v>
      </c>
      <c r="BL116" s="23" t="s">
        <v>286</v>
      </c>
      <c r="BM116" s="23" t="s">
        <v>569</v>
      </c>
    </row>
    <row r="117" spans="2:65" s="1" customFormat="1" ht="16.5" customHeight="1">
      <c r="B117" s="172"/>
      <c r="C117" s="173" t="s">
        <v>379</v>
      </c>
      <c r="D117" s="173" t="s">
        <v>214</v>
      </c>
      <c r="E117" s="174" t="s">
        <v>1149</v>
      </c>
      <c r="F117" s="175" t="s">
        <v>1150</v>
      </c>
      <c r="G117" s="176" t="s">
        <v>268</v>
      </c>
      <c r="H117" s="177">
        <v>6</v>
      </c>
      <c r="I117" s="178">
        <v>52.982719999999993</v>
      </c>
      <c r="J117" s="179">
        <f t="shared" si="10"/>
        <v>318</v>
      </c>
      <c r="K117" s="175" t="s">
        <v>5</v>
      </c>
      <c r="L117" s="38"/>
      <c r="M117" s="180" t="s">
        <v>5</v>
      </c>
      <c r="N117" s="181" t="s">
        <v>43</v>
      </c>
      <c r="O117" s="39"/>
      <c r="P117" s="182">
        <f t="shared" si="11"/>
        <v>0</v>
      </c>
      <c r="Q117" s="182">
        <v>0</v>
      </c>
      <c r="R117" s="182">
        <f t="shared" si="12"/>
        <v>0</v>
      </c>
      <c r="S117" s="182">
        <v>0</v>
      </c>
      <c r="T117" s="183">
        <f t="shared" si="13"/>
        <v>0</v>
      </c>
      <c r="V117" s="308"/>
      <c r="AR117" s="23" t="s">
        <v>286</v>
      </c>
      <c r="AT117" s="23" t="s">
        <v>214</v>
      </c>
      <c r="AU117" s="23" t="s">
        <v>80</v>
      </c>
      <c r="AY117" s="23" t="s">
        <v>212</v>
      </c>
      <c r="BE117" s="184">
        <f t="shared" si="14"/>
        <v>318</v>
      </c>
      <c r="BF117" s="184">
        <f t="shared" si="15"/>
        <v>0</v>
      </c>
      <c r="BG117" s="184">
        <f t="shared" si="16"/>
        <v>0</v>
      </c>
      <c r="BH117" s="184">
        <f t="shared" si="17"/>
        <v>0</v>
      </c>
      <c r="BI117" s="184">
        <f t="shared" si="18"/>
        <v>0</v>
      </c>
      <c r="BJ117" s="23" t="s">
        <v>11</v>
      </c>
      <c r="BK117" s="184">
        <f t="shared" si="19"/>
        <v>318</v>
      </c>
      <c r="BL117" s="23" t="s">
        <v>286</v>
      </c>
      <c r="BM117" s="23" t="s">
        <v>579</v>
      </c>
    </row>
    <row r="118" spans="2:65" s="1" customFormat="1" ht="16.5" customHeight="1">
      <c r="B118" s="172"/>
      <c r="C118" s="173" t="s">
        <v>128</v>
      </c>
      <c r="D118" s="173" t="s">
        <v>214</v>
      </c>
      <c r="E118" s="174" t="s">
        <v>1151</v>
      </c>
      <c r="F118" s="175" t="s">
        <v>1152</v>
      </c>
      <c r="G118" s="176" t="s">
        <v>335</v>
      </c>
      <c r="H118" s="177">
        <v>6</v>
      </c>
      <c r="I118" s="178">
        <v>181.08960000000002</v>
      </c>
      <c r="J118" s="179">
        <f t="shared" si="10"/>
        <v>1087</v>
      </c>
      <c r="K118" s="175" t="s">
        <v>5</v>
      </c>
      <c r="L118" s="38"/>
      <c r="M118" s="180" t="s">
        <v>5</v>
      </c>
      <c r="N118" s="181" t="s">
        <v>43</v>
      </c>
      <c r="O118" s="39"/>
      <c r="P118" s="182">
        <f t="shared" si="11"/>
        <v>0</v>
      </c>
      <c r="Q118" s="182">
        <v>0</v>
      </c>
      <c r="R118" s="182">
        <f t="shared" si="12"/>
        <v>0</v>
      </c>
      <c r="S118" s="182">
        <v>0</v>
      </c>
      <c r="T118" s="183">
        <f t="shared" si="13"/>
        <v>0</v>
      </c>
      <c r="V118" s="308"/>
      <c r="AR118" s="23" t="s">
        <v>286</v>
      </c>
      <c r="AT118" s="23" t="s">
        <v>214</v>
      </c>
      <c r="AU118" s="23" t="s">
        <v>80</v>
      </c>
      <c r="AY118" s="23" t="s">
        <v>212</v>
      </c>
      <c r="BE118" s="184">
        <f t="shared" si="14"/>
        <v>1087</v>
      </c>
      <c r="BF118" s="184">
        <f t="shared" si="15"/>
        <v>0</v>
      </c>
      <c r="BG118" s="184">
        <f t="shared" si="16"/>
        <v>0</v>
      </c>
      <c r="BH118" s="184">
        <f t="shared" si="17"/>
        <v>0</v>
      </c>
      <c r="BI118" s="184">
        <f t="shared" si="18"/>
        <v>0</v>
      </c>
      <c r="BJ118" s="23" t="s">
        <v>11</v>
      </c>
      <c r="BK118" s="184">
        <f t="shared" si="19"/>
        <v>1087</v>
      </c>
      <c r="BL118" s="23" t="s">
        <v>286</v>
      </c>
      <c r="BM118" s="23" t="s">
        <v>590</v>
      </c>
    </row>
    <row r="119" spans="2:65" s="1" customFormat="1" ht="16.5" customHeight="1">
      <c r="B119" s="172"/>
      <c r="C119" s="173" t="s">
        <v>388</v>
      </c>
      <c r="D119" s="173" t="s">
        <v>214</v>
      </c>
      <c r="E119" s="174" t="s">
        <v>1153</v>
      </c>
      <c r="F119" s="175" t="s">
        <v>1154</v>
      </c>
      <c r="G119" s="176" t="s">
        <v>335</v>
      </c>
      <c r="H119" s="177">
        <v>2</v>
      </c>
      <c r="I119" s="178">
        <v>238.88352</v>
      </c>
      <c r="J119" s="179">
        <f t="shared" si="10"/>
        <v>478</v>
      </c>
      <c r="K119" s="175" t="s">
        <v>5</v>
      </c>
      <c r="L119" s="38"/>
      <c r="M119" s="180" t="s">
        <v>5</v>
      </c>
      <c r="N119" s="181" t="s">
        <v>43</v>
      </c>
      <c r="O119" s="39"/>
      <c r="P119" s="182">
        <f t="shared" si="11"/>
        <v>0</v>
      </c>
      <c r="Q119" s="182">
        <v>0</v>
      </c>
      <c r="R119" s="182">
        <f t="shared" si="12"/>
        <v>0</v>
      </c>
      <c r="S119" s="182">
        <v>0</v>
      </c>
      <c r="T119" s="183">
        <f t="shared" si="13"/>
        <v>0</v>
      </c>
      <c r="V119" s="308"/>
      <c r="AR119" s="23" t="s">
        <v>286</v>
      </c>
      <c r="AT119" s="23" t="s">
        <v>214</v>
      </c>
      <c r="AU119" s="23" t="s">
        <v>80</v>
      </c>
      <c r="AY119" s="23" t="s">
        <v>212</v>
      </c>
      <c r="BE119" s="184">
        <f t="shared" si="14"/>
        <v>478</v>
      </c>
      <c r="BF119" s="184">
        <f t="shared" si="15"/>
        <v>0</v>
      </c>
      <c r="BG119" s="184">
        <f t="shared" si="16"/>
        <v>0</v>
      </c>
      <c r="BH119" s="184">
        <f t="shared" si="17"/>
        <v>0</v>
      </c>
      <c r="BI119" s="184">
        <f t="shared" si="18"/>
        <v>0</v>
      </c>
      <c r="BJ119" s="23" t="s">
        <v>11</v>
      </c>
      <c r="BK119" s="184">
        <f t="shared" si="19"/>
        <v>478</v>
      </c>
      <c r="BL119" s="23" t="s">
        <v>286</v>
      </c>
      <c r="BM119" s="23" t="s">
        <v>603</v>
      </c>
    </row>
    <row r="120" spans="2:65" s="1" customFormat="1" ht="16.5" customHeight="1">
      <c r="B120" s="172"/>
      <c r="C120" s="173" t="s">
        <v>392</v>
      </c>
      <c r="D120" s="173" t="s">
        <v>214</v>
      </c>
      <c r="E120" s="174" t="s">
        <v>1155</v>
      </c>
      <c r="F120" s="175" t="s">
        <v>1156</v>
      </c>
      <c r="G120" s="176" t="s">
        <v>335</v>
      </c>
      <c r="H120" s="177">
        <v>2</v>
      </c>
      <c r="I120" s="178">
        <v>70.511359999999996</v>
      </c>
      <c r="J120" s="179">
        <f t="shared" si="10"/>
        <v>141</v>
      </c>
      <c r="K120" s="175" t="s">
        <v>5</v>
      </c>
      <c r="L120" s="38"/>
      <c r="M120" s="180" t="s">
        <v>5</v>
      </c>
      <c r="N120" s="181" t="s">
        <v>43</v>
      </c>
      <c r="O120" s="39"/>
      <c r="P120" s="182">
        <f t="shared" si="11"/>
        <v>0</v>
      </c>
      <c r="Q120" s="182">
        <v>0</v>
      </c>
      <c r="R120" s="182">
        <f t="shared" si="12"/>
        <v>0</v>
      </c>
      <c r="S120" s="182">
        <v>0</v>
      </c>
      <c r="T120" s="183">
        <f t="shared" si="13"/>
        <v>0</v>
      </c>
      <c r="V120" s="308"/>
      <c r="AR120" s="23" t="s">
        <v>286</v>
      </c>
      <c r="AT120" s="23" t="s">
        <v>214</v>
      </c>
      <c r="AU120" s="23" t="s">
        <v>80</v>
      </c>
      <c r="AY120" s="23" t="s">
        <v>212</v>
      </c>
      <c r="BE120" s="184">
        <f t="shared" si="14"/>
        <v>141</v>
      </c>
      <c r="BF120" s="184">
        <f t="shared" si="15"/>
        <v>0</v>
      </c>
      <c r="BG120" s="184">
        <f t="shared" si="16"/>
        <v>0</v>
      </c>
      <c r="BH120" s="184">
        <f t="shared" si="17"/>
        <v>0</v>
      </c>
      <c r="BI120" s="184">
        <f t="shared" si="18"/>
        <v>0</v>
      </c>
      <c r="BJ120" s="23" t="s">
        <v>11</v>
      </c>
      <c r="BK120" s="184">
        <f t="shared" si="19"/>
        <v>141</v>
      </c>
      <c r="BL120" s="23" t="s">
        <v>286</v>
      </c>
      <c r="BM120" s="23" t="s">
        <v>612</v>
      </c>
    </row>
    <row r="121" spans="2:65" s="1" customFormat="1" ht="16.5" customHeight="1">
      <c r="B121" s="172"/>
      <c r="C121" s="173" t="s">
        <v>396</v>
      </c>
      <c r="D121" s="173" t="s">
        <v>214</v>
      </c>
      <c r="E121" s="174" t="s">
        <v>1157</v>
      </c>
      <c r="F121" s="175" t="s">
        <v>1158</v>
      </c>
      <c r="G121" s="176" t="s">
        <v>335</v>
      </c>
      <c r="H121" s="177">
        <v>4</v>
      </c>
      <c r="I121" s="178">
        <v>183.01408000000001</v>
      </c>
      <c r="J121" s="179">
        <f t="shared" si="10"/>
        <v>732</v>
      </c>
      <c r="K121" s="175" t="s">
        <v>5</v>
      </c>
      <c r="L121" s="38"/>
      <c r="M121" s="180" t="s">
        <v>5</v>
      </c>
      <c r="N121" s="181" t="s">
        <v>43</v>
      </c>
      <c r="O121" s="39"/>
      <c r="P121" s="182">
        <f t="shared" si="11"/>
        <v>0</v>
      </c>
      <c r="Q121" s="182">
        <v>0</v>
      </c>
      <c r="R121" s="182">
        <f t="shared" si="12"/>
        <v>0</v>
      </c>
      <c r="S121" s="182">
        <v>0</v>
      </c>
      <c r="T121" s="183">
        <f t="shared" si="13"/>
        <v>0</v>
      </c>
      <c r="V121" s="308"/>
      <c r="AR121" s="23" t="s">
        <v>286</v>
      </c>
      <c r="AT121" s="23" t="s">
        <v>214</v>
      </c>
      <c r="AU121" s="23" t="s">
        <v>80</v>
      </c>
      <c r="AY121" s="23" t="s">
        <v>212</v>
      </c>
      <c r="BE121" s="184">
        <f t="shared" si="14"/>
        <v>732</v>
      </c>
      <c r="BF121" s="184">
        <f t="shared" si="15"/>
        <v>0</v>
      </c>
      <c r="BG121" s="184">
        <f t="shared" si="16"/>
        <v>0</v>
      </c>
      <c r="BH121" s="184">
        <f t="shared" si="17"/>
        <v>0</v>
      </c>
      <c r="BI121" s="184">
        <f t="shared" si="18"/>
        <v>0</v>
      </c>
      <c r="BJ121" s="23" t="s">
        <v>11</v>
      </c>
      <c r="BK121" s="184">
        <f t="shared" si="19"/>
        <v>732</v>
      </c>
      <c r="BL121" s="23" t="s">
        <v>286</v>
      </c>
      <c r="BM121" s="23" t="s">
        <v>622</v>
      </c>
    </row>
    <row r="122" spans="2:65" s="1" customFormat="1" ht="16.5" customHeight="1">
      <c r="B122" s="172"/>
      <c r="C122" s="173" t="s">
        <v>409</v>
      </c>
      <c r="D122" s="173" t="s">
        <v>214</v>
      </c>
      <c r="E122" s="174" t="s">
        <v>1159</v>
      </c>
      <c r="F122" s="175" t="s">
        <v>1160</v>
      </c>
      <c r="G122" s="176" t="s">
        <v>1161</v>
      </c>
      <c r="H122" s="177">
        <v>1</v>
      </c>
      <c r="I122" s="178">
        <v>364.10368</v>
      </c>
      <c r="J122" s="179">
        <f t="shared" si="10"/>
        <v>364</v>
      </c>
      <c r="K122" s="175" t="s">
        <v>5</v>
      </c>
      <c r="L122" s="38"/>
      <c r="M122" s="180" t="s">
        <v>5</v>
      </c>
      <c r="N122" s="181" t="s">
        <v>43</v>
      </c>
      <c r="O122" s="39"/>
      <c r="P122" s="182">
        <f t="shared" si="11"/>
        <v>0</v>
      </c>
      <c r="Q122" s="182">
        <v>0</v>
      </c>
      <c r="R122" s="182">
        <f t="shared" si="12"/>
        <v>0</v>
      </c>
      <c r="S122" s="182">
        <v>0</v>
      </c>
      <c r="T122" s="183">
        <f t="shared" si="13"/>
        <v>0</v>
      </c>
      <c r="V122" s="308"/>
      <c r="AR122" s="23" t="s">
        <v>286</v>
      </c>
      <c r="AT122" s="23" t="s">
        <v>214</v>
      </c>
      <c r="AU122" s="23" t="s">
        <v>80</v>
      </c>
      <c r="AY122" s="23" t="s">
        <v>212</v>
      </c>
      <c r="BE122" s="184">
        <f t="shared" si="14"/>
        <v>364</v>
      </c>
      <c r="BF122" s="184">
        <f t="shared" si="15"/>
        <v>0</v>
      </c>
      <c r="BG122" s="184">
        <f t="shared" si="16"/>
        <v>0</v>
      </c>
      <c r="BH122" s="184">
        <f t="shared" si="17"/>
        <v>0</v>
      </c>
      <c r="BI122" s="184">
        <f t="shared" si="18"/>
        <v>0</v>
      </c>
      <c r="BJ122" s="23" t="s">
        <v>11</v>
      </c>
      <c r="BK122" s="184">
        <f t="shared" si="19"/>
        <v>364</v>
      </c>
      <c r="BL122" s="23" t="s">
        <v>286</v>
      </c>
      <c r="BM122" s="23" t="s">
        <v>631</v>
      </c>
    </row>
    <row r="123" spans="2:65" s="1" customFormat="1" ht="16.5" customHeight="1">
      <c r="B123" s="172"/>
      <c r="C123" s="173" t="s">
        <v>422</v>
      </c>
      <c r="D123" s="173" t="s">
        <v>214</v>
      </c>
      <c r="E123" s="174" t="s">
        <v>1162</v>
      </c>
      <c r="F123" s="175" t="s">
        <v>1163</v>
      </c>
      <c r="G123" s="176" t="s">
        <v>335</v>
      </c>
      <c r="H123" s="177">
        <v>2</v>
      </c>
      <c r="I123" s="178">
        <v>288.96960000000001</v>
      </c>
      <c r="J123" s="179">
        <f t="shared" si="10"/>
        <v>578</v>
      </c>
      <c r="K123" s="175" t="s">
        <v>5</v>
      </c>
      <c r="L123" s="38"/>
      <c r="M123" s="180" t="s">
        <v>5</v>
      </c>
      <c r="N123" s="181" t="s">
        <v>43</v>
      </c>
      <c r="O123" s="39"/>
      <c r="P123" s="182">
        <f t="shared" si="11"/>
        <v>0</v>
      </c>
      <c r="Q123" s="182">
        <v>0</v>
      </c>
      <c r="R123" s="182">
        <f t="shared" si="12"/>
        <v>0</v>
      </c>
      <c r="S123" s="182">
        <v>0</v>
      </c>
      <c r="T123" s="183">
        <f t="shared" si="13"/>
        <v>0</v>
      </c>
      <c r="V123" s="308"/>
      <c r="AR123" s="23" t="s">
        <v>286</v>
      </c>
      <c r="AT123" s="23" t="s">
        <v>214</v>
      </c>
      <c r="AU123" s="23" t="s">
        <v>80</v>
      </c>
      <c r="AY123" s="23" t="s">
        <v>212</v>
      </c>
      <c r="BE123" s="184">
        <f t="shared" si="14"/>
        <v>578</v>
      </c>
      <c r="BF123" s="184">
        <f t="shared" si="15"/>
        <v>0</v>
      </c>
      <c r="BG123" s="184">
        <f t="shared" si="16"/>
        <v>0</v>
      </c>
      <c r="BH123" s="184">
        <f t="shared" si="17"/>
        <v>0</v>
      </c>
      <c r="BI123" s="184">
        <f t="shared" si="18"/>
        <v>0</v>
      </c>
      <c r="BJ123" s="23" t="s">
        <v>11</v>
      </c>
      <c r="BK123" s="184">
        <f t="shared" si="19"/>
        <v>578</v>
      </c>
      <c r="BL123" s="23" t="s">
        <v>286</v>
      </c>
      <c r="BM123" s="23" t="s">
        <v>647</v>
      </c>
    </row>
    <row r="124" spans="2:65" s="1" customFormat="1" ht="16.5" customHeight="1">
      <c r="B124" s="172"/>
      <c r="C124" s="173" t="s">
        <v>426</v>
      </c>
      <c r="D124" s="173" t="s">
        <v>214</v>
      </c>
      <c r="E124" s="174" t="s">
        <v>1164</v>
      </c>
      <c r="F124" s="175" t="s">
        <v>1165</v>
      </c>
      <c r="G124" s="176" t="s">
        <v>335</v>
      </c>
      <c r="H124" s="177">
        <v>1</v>
      </c>
      <c r="I124" s="178">
        <v>375.66048000000001</v>
      </c>
      <c r="J124" s="179">
        <f t="shared" si="10"/>
        <v>376</v>
      </c>
      <c r="K124" s="175" t="s">
        <v>5</v>
      </c>
      <c r="L124" s="38"/>
      <c r="M124" s="180" t="s">
        <v>5</v>
      </c>
      <c r="N124" s="181" t="s">
        <v>43</v>
      </c>
      <c r="O124" s="39"/>
      <c r="P124" s="182">
        <f t="shared" si="11"/>
        <v>0</v>
      </c>
      <c r="Q124" s="182">
        <v>0</v>
      </c>
      <c r="R124" s="182">
        <f t="shared" si="12"/>
        <v>0</v>
      </c>
      <c r="S124" s="182">
        <v>0</v>
      </c>
      <c r="T124" s="183">
        <f t="shared" si="13"/>
        <v>0</v>
      </c>
      <c r="V124" s="308"/>
      <c r="AR124" s="23" t="s">
        <v>286</v>
      </c>
      <c r="AT124" s="23" t="s">
        <v>214</v>
      </c>
      <c r="AU124" s="23" t="s">
        <v>80</v>
      </c>
      <c r="AY124" s="23" t="s">
        <v>212</v>
      </c>
      <c r="BE124" s="184">
        <f t="shared" si="14"/>
        <v>376</v>
      </c>
      <c r="BF124" s="184">
        <f t="shared" si="15"/>
        <v>0</v>
      </c>
      <c r="BG124" s="184">
        <f t="shared" si="16"/>
        <v>0</v>
      </c>
      <c r="BH124" s="184">
        <f t="shared" si="17"/>
        <v>0</v>
      </c>
      <c r="BI124" s="184">
        <f t="shared" si="18"/>
        <v>0</v>
      </c>
      <c r="BJ124" s="23" t="s">
        <v>11</v>
      </c>
      <c r="BK124" s="184">
        <f t="shared" si="19"/>
        <v>376</v>
      </c>
      <c r="BL124" s="23" t="s">
        <v>286</v>
      </c>
      <c r="BM124" s="23" t="s">
        <v>657</v>
      </c>
    </row>
    <row r="125" spans="2:65" s="1" customFormat="1" ht="25.5" customHeight="1">
      <c r="B125" s="172"/>
      <c r="C125" s="173" t="s">
        <v>431</v>
      </c>
      <c r="D125" s="173" t="s">
        <v>214</v>
      </c>
      <c r="E125" s="174" t="s">
        <v>1166</v>
      </c>
      <c r="F125" s="175" t="s">
        <v>1167</v>
      </c>
      <c r="G125" s="176" t="s">
        <v>335</v>
      </c>
      <c r="H125" s="177">
        <v>1</v>
      </c>
      <c r="I125" s="178">
        <v>577.93920000000003</v>
      </c>
      <c r="J125" s="179">
        <f t="shared" si="10"/>
        <v>578</v>
      </c>
      <c r="K125" s="175" t="s">
        <v>5</v>
      </c>
      <c r="L125" s="38"/>
      <c r="M125" s="180" t="s">
        <v>5</v>
      </c>
      <c r="N125" s="181" t="s">
        <v>43</v>
      </c>
      <c r="O125" s="39"/>
      <c r="P125" s="182">
        <f t="shared" si="11"/>
        <v>0</v>
      </c>
      <c r="Q125" s="182">
        <v>0</v>
      </c>
      <c r="R125" s="182">
        <f t="shared" si="12"/>
        <v>0</v>
      </c>
      <c r="S125" s="182">
        <v>0</v>
      </c>
      <c r="T125" s="183">
        <f t="shared" si="13"/>
        <v>0</v>
      </c>
      <c r="V125" s="308"/>
      <c r="AR125" s="23" t="s">
        <v>286</v>
      </c>
      <c r="AT125" s="23" t="s">
        <v>214</v>
      </c>
      <c r="AU125" s="23" t="s">
        <v>80</v>
      </c>
      <c r="AY125" s="23" t="s">
        <v>212</v>
      </c>
      <c r="BE125" s="184">
        <f t="shared" si="14"/>
        <v>578</v>
      </c>
      <c r="BF125" s="184">
        <f t="shared" si="15"/>
        <v>0</v>
      </c>
      <c r="BG125" s="184">
        <f t="shared" si="16"/>
        <v>0</v>
      </c>
      <c r="BH125" s="184">
        <f t="shared" si="17"/>
        <v>0</v>
      </c>
      <c r="BI125" s="184">
        <f t="shared" si="18"/>
        <v>0</v>
      </c>
      <c r="BJ125" s="23" t="s">
        <v>11</v>
      </c>
      <c r="BK125" s="184">
        <f t="shared" si="19"/>
        <v>578</v>
      </c>
      <c r="BL125" s="23" t="s">
        <v>286</v>
      </c>
      <c r="BM125" s="23" t="s">
        <v>670</v>
      </c>
    </row>
    <row r="126" spans="2:65" s="1" customFormat="1" ht="16.5" customHeight="1">
      <c r="B126" s="172"/>
      <c r="C126" s="173" t="s">
        <v>436</v>
      </c>
      <c r="D126" s="173" t="s">
        <v>214</v>
      </c>
      <c r="E126" s="174" t="s">
        <v>1168</v>
      </c>
      <c r="F126" s="175" t="s">
        <v>1169</v>
      </c>
      <c r="G126" s="176" t="s">
        <v>335</v>
      </c>
      <c r="H126" s="177">
        <v>2</v>
      </c>
      <c r="I126" s="178">
        <v>220.58112</v>
      </c>
      <c r="J126" s="179">
        <f t="shared" si="10"/>
        <v>441</v>
      </c>
      <c r="K126" s="175" t="s">
        <v>5</v>
      </c>
      <c r="L126" s="38"/>
      <c r="M126" s="180" t="s">
        <v>5</v>
      </c>
      <c r="N126" s="181" t="s">
        <v>43</v>
      </c>
      <c r="O126" s="39"/>
      <c r="P126" s="182">
        <f t="shared" si="11"/>
        <v>0</v>
      </c>
      <c r="Q126" s="182">
        <v>0</v>
      </c>
      <c r="R126" s="182">
        <f t="shared" si="12"/>
        <v>0</v>
      </c>
      <c r="S126" s="182">
        <v>0</v>
      </c>
      <c r="T126" s="183">
        <f t="shared" si="13"/>
        <v>0</v>
      </c>
      <c r="V126" s="308"/>
      <c r="AR126" s="23" t="s">
        <v>286</v>
      </c>
      <c r="AT126" s="23" t="s">
        <v>214</v>
      </c>
      <c r="AU126" s="23" t="s">
        <v>80</v>
      </c>
      <c r="AY126" s="23" t="s">
        <v>212</v>
      </c>
      <c r="BE126" s="184">
        <f t="shared" si="14"/>
        <v>441</v>
      </c>
      <c r="BF126" s="184">
        <f t="shared" si="15"/>
        <v>0</v>
      </c>
      <c r="BG126" s="184">
        <f t="shared" si="16"/>
        <v>0</v>
      </c>
      <c r="BH126" s="184">
        <f t="shared" si="17"/>
        <v>0</v>
      </c>
      <c r="BI126" s="184">
        <f t="shared" si="18"/>
        <v>0</v>
      </c>
      <c r="BJ126" s="23" t="s">
        <v>11</v>
      </c>
      <c r="BK126" s="184">
        <f t="shared" si="19"/>
        <v>441</v>
      </c>
      <c r="BL126" s="23" t="s">
        <v>286</v>
      </c>
      <c r="BM126" s="23" t="s">
        <v>679</v>
      </c>
    </row>
    <row r="127" spans="2:65" s="1" customFormat="1" ht="16.5" customHeight="1">
      <c r="B127" s="172"/>
      <c r="C127" s="173" t="s">
        <v>441</v>
      </c>
      <c r="D127" s="173" t="s">
        <v>214</v>
      </c>
      <c r="E127" s="174" t="s">
        <v>1170</v>
      </c>
      <c r="F127" s="175" t="s">
        <v>1171</v>
      </c>
      <c r="G127" s="176" t="s">
        <v>335</v>
      </c>
      <c r="H127" s="177">
        <v>2</v>
      </c>
      <c r="I127" s="178">
        <v>318.8288</v>
      </c>
      <c r="J127" s="179">
        <f t="shared" si="10"/>
        <v>638</v>
      </c>
      <c r="K127" s="175" t="s">
        <v>5</v>
      </c>
      <c r="L127" s="38"/>
      <c r="M127" s="180" t="s">
        <v>5</v>
      </c>
      <c r="N127" s="181" t="s">
        <v>43</v>
      </c>
      <c r="O127" s="39"/>
      <c r="P127" s="182">
        <f t="shared" si="11"/>
        <v>0</v>
      </c>
      <c r="Q127" s="182">
        <v>0</v>
      </c>
      <c r="R127" s="182">
        <f t="shared" si="12"/>
        <v>0</v>
      </c>
      <c r="S127" s="182">
        <v>0</v>
      </c>
      <c r="T127" s="183">
        <f t="shared" si="13"/>
        <v>0</v>
      </c>
      <c r="V127" s="308"/>
      <c r="AR127" s="23" t="s">
        <v>286</v>
      </c>
      <c r="AT127" s="23" t="s">
        <v>214</v>
      </c>
      <c r="AU127" s="23" t="s">
        <v>80</v>
      </c>
      <c r="AY127" s="23" t="s">
        <v>212</v>
      </c>
      <c r="BE127" s="184">
        <f t="shared" si="14"/>
        <v>638</v>
      </c>
      <c r="BF127" s="184">
        <f t="shared" si="15"/>
        <v>0</v>
      </c>
      <c r="BG127" s="184">
        <f t="shared" si="16"/>
        <v>0</v>
      </c>
      <c r="BH127" s="184">
        <f t="shared" si="17"/>
        <v>0</v>
      </c>
      <c r="BI127" s="184">
        <f t="shared" si="18"/>
        <v>0</v>
      </c>
      <c r="BJ127" s="23" t="s">
        <v>11</v>
      </c>
      <c r="BK127" s="184">
        <f t="shared" si="19"/>
        <v>638</v>
      </c>
      <c r="BL127" s="23" t="s">
        <v>286</v>
      </c>
      <c r="BM127" s="23" t="s">
        <v>690</v>
      </c>
    </row>
    <row r="128" spans="2:65" s="1" customFormat="1" ht="16.5" customHeight="1">
      <c r="B128" s="172"/>
      <c r="C128" s="173" t="s">
        <v>455</v>
      </c>
      <c r="D128" s="173" t="s">
        <v>214</v>
      </c>
      <c r="E128" s="174" t="s">
        <v>1172</v>
      </c>
      <c r="F128" s="175" t="s">
        <v>1173</v>
      </c>
      <c r="G128" s="176" t="s">
        <v>335</v>
      </c>
      <c r="H128" s="177">
        <v>2</v>
      </c>
      <c r="I128" s="178">
        <v>458.50239999999997</v>
      </c>
      <c r="J128" s="179">
        <f t="shared" si="10"/>
        <v>917</v>
      </c>
      <c r="K128" s="175" t="s">
        <v>5</v>
      </c>
      <c r="L128" s="38"/>
      <c r="M128" s="180" t="s">
        <v>5</v>
      </c>
      <c r="N128" s="181" t="s">
        <v>43</v>
      </c>
      <c r="O128" s="39"/>
      <c r="P128" s="182">
        <f t="shared" si="11"/>
        <v>0</v>
      </c>
      <c r="Q128" s="182">
        <v>0</v>
      </c>
      <c r="R128" s="182">
        <f t="shared" si="12"/>
        <v>0</v>
      </c>
      <c r="S128" s="182">
        <v>0</v>
      </c>
      <c r="T128" s="183">
        <f t="shared" si="13"/>
        <v>0</v>
      </c>
      <c r="V128" s="308"/>
      <c r="AR128" s="23" t="s">
        <v>286</v>
      </c>
      <c r="AT128" s="23" t="s">
        <v>214</v>
      </c>
      <c r="AU128" s="23" t="s">
        <v>80</v>
      </c>
      <c r="AY128" s="23" t="s">
        <v>212</v>
      </c>
      <c r="BE128" s="184">
        <f t="shared" si="14"/>
        <v>917</v>
      </c>
      <c r="BF128" s="184">
        <f t="shared" si="15"/>
        <v>0</v>
      </c>
      <c r="BG128" s="184">
        <f t="shared" si="16"/>
        <v>0</v>
      </c>
      <c r="BH128" s="184">
        <f t="shared" si="17"/>
        <v>0</v>
      </c>
      <c r="BI128" s="184">
        <f t="shared" si="18"/>
        <v>0</v>
      </c>
      <c r="BJ128" s="23" t="s">
        <v>11</v>
      </c>
      <c r="BK128" s="184">
        <f t="shared" si="19"/>
        <v>917</v>
      </c>
      <c r="BL128" s="23" t="s">
        <v>286</v>
      </c>
      <c r="BM128" s="23" t="s">
        <v>700</v>
      </c>
    </row>
    <row r="129" spans="2:65" s="1" customFormat="1" ht="16.5" customHeight="1">
      <c r="B129" s="172"/>
      <c r="C129" s="173" t="s">
        <v>459</v>
      </c>
      <c r="D129" s="173" t="s">
        <v>214</v>
      </c>
      <c r="E129" s="174" t="s">
        <v>1174</v>
      </c>
      <c r="F129" s="175" t="s">
        <v>1175</v>
      </c>
      <c r="G129" s="176" t="s">
        <v>335</v>
      </c>
      <c r="H129" s="177">
        <v>1</v>
      </c>
      <c r="I129" s="178">
        <v>629.94975999999997</v>
      </c>
      <c r="J129" s="179">
        <f t="shared" si="10"/>
        <v>630</v>
      </c>
      <c r="K129" s="175" t="s">
        <v>5</v>
      </c>
      <c r="L129" s="38"/>
      <c r="M129" s="180" t="s">
        <v>5</v>
      </c>
      <c r="N129" s="181" t="s">
        <v>43</v>
      </c>
      <c r="O129" s="39"/>
      <c r="P129" s="182">
        <f t="shared" si="11"/>
        <v>0</v>
      </c>
      <c r="Q129" s="182">
        <v>0</v>
      </c>
      <c r="R129" s="182">
        <f t="shared" si="12"/>
        <v>0</v>
      </c>
      <c r="S129" s="182">
        <v>0</v>
      </c>
      <c r="T129" s="183">
        <f t="shared" si="13"/>
        <v>0</v>
      </c>
      <c r="V129" s="308"/>
      <c r="AR129" s="23" t="s">
        <v>286</v>
      </c>
      <c r="AT129" s="23" t="s">
        <v>214</v>
      </c>
      <c r="AU129" s="23" t="s">
        <v>80</v>
      </c>
      <c r="AY129" s="23" t="s">
        <v>212</v>
      </c>
      <c r="BE129" s="184">
        <f t="shared" si="14"/>
        <v>630</v>
      </c>
      <c r="BF129" s="184">
        <f t="shared" si="15"/>
        <v>0</v>
      </c>
      <c r="BG129" s="184">
        <f t="shared" si="16"/>
        <v>0</v>
      </c>
      <c r="BH129" s="184">
        <f t="shared" si="17"/>
        <v>0</v>
      </c>
      <c r="BI129" s="184">
        <f t="shared" si="18"/>
        <v>0</v>
      </c>
      <c r="BJ129" s="23" t="s">
        <v>11</v>
      </c>
      <c r="BK129" s="184">
        <f t="shared" si="19"/>
        <v>630</v>
      </c>
      <c r="BL129" s="23" t="s">
        <v>286</v>
      </c>
      <c r="BM129" s="23" t="s">
        <v>714</v>
      </c>
    </row>
    <row r="130" spans="2:65" s="1" customFormat="1" ht="16.5" customHeight="1">
      <c r="B130" s="172"/>
      <c r="C130" s="173" t="s">
        <v>466</v>
      </c>
      <c r="D130" s="173" t="s">
        <v>214</v>
      </c>
      <c r="E130" s="174" t="s">
        <v>1176</v>
      </c>
      <c r="F130" s="175" t="s">
        <v>1177</v>
      </c>
      <c r="G130" s="176" t="s">
        <v>268</v>
      </c>
      <c r="H130" s="177">
        <v>47.5</v>
      </c>
      <c r="I130" s="178">
        <v>41.802880000000002</v>
      </c>
      <c r="J130" s="179">
        <f t="shared" si="10"/>
        <v>1986</v>
      </c>
      <c r="K130" s="175" t="s">
        <v>5</v>
      </c>
      <c r="L130" s="38"/>
      <c r="M130" s="180" t="s">
        <v>5</v>
      </c>
      <c r="N130" s="181" t="s">
        <v>43</v>
      </c>
      <c r="O130" s="39"/>
      <c r="P130" s="182">
        <f t="shared" si="11"/>
        <v>0</v>
      </c>
      <c r="Q130" s="182">
        <v>0</v>
      </c>
      <c r="R130" s="182">
        <f t="shared" si="12"/>
        <v>0</v>
      </c>
      <c r="S130" s="182">
        <v>0</v>
      </c>
      <c r="T130" s="183">
        <f t="shared" si="13"/>
        <v>0</v>
      </c>
      <c r="V130" s="308"/>
      <c r="AR130" s="23" t="s">
        <v>286</v>
      </c>
      <c r="AT130" s="23" t="s">
        <v>214</v>
      </c>
      <c r="AU130" s="23" t="s">
        <v>80</v>
      </c>
      <c r="AY130" s="23" t="s">
        <v>212</v>
      </c>
      <c r="BE130" s="184">
        <f t="shared" si="14"/>
        <v>1986</v>
      </c>
      <c r="BF130" s="184">
        <f t="shared" si="15"/>
        <v>0</v>
      </c>
      <c r="BG130" s="184">
        <f t="shared" si="16"/>
        <v>0</v>
      </c>
      <c r="BH130" s="184">
        <f t="shared" si="17"/>
        <v>0</v>
      </c>
      <c r="BI130" s="184">
        <f t="shared" si="18"/>
        <v>0</v>
      </c>
      <c r="BJ130" s="23" t="s">
        <v>11</v>
      </c>
      <c r="BK130" s="184">
        <f t="shared" si="19"/>
        <v>1986</v>
      </c>
      <c r="BL130" s="23" t="s">
        <v>286</v>
      </c>
      <c r="BM130" s="23" t="s">
        <v>722</v>
      </c>
    </row>
    <row r="131" spans="2:65" s="1" customFormat="1" ht="16.5" customHeight="1">
      <c r="B131" s="172"/>
      <c r="C131" s="173" t="s">
        <v>470</v>
      </c>
      <c r="D131" s="173" t="s">
        <v>214</v>
      </c>
      <c r="E131" s="174" t="s">
        <v>1178</v>
      </c>
      <c r="F131" s="175" t="s">
        <v>1179</v>
      </c>
      <c r="G131" s="176" t="s">
        <v>268</v>
      </c>
      <c r="H131" s="177">
        <v>47.5</v>
      </c>
      <c r="I131" s="178">
        <v>38.142400000000002</v>
      </c>
      <c r="J131" s="179">
        <f t="shared" si="10"/>
        <v>1812</v>
      </c>
      <c r="K131" s="175" t="s">
        <v>5</v>
      </c>
      <c r="L131" s="38"/>
      <c r="M131" s="180" t="s">
        <v>5</v>
      </c>
      <c r="N131" s="181" t="s">
        <v>43</v>
      </c>
      <c r="O131" s="39"/>
      <c r="P131" s="182">
        <f t="shared" si="11"/>
        <v>0</v>
      </c>
      <c r="Q131" s="182">
        <v>0</v>
      </c>
      <c r="R131" s="182">
        <f t="shared" si="12"/>
        <v>0</v>
      </c>
      <c r="S131" s="182">
        <v>0</v>
      </c>
      <c r="T131" s="183">
        <f t="shared" si="13"/>
        <v>0</v>
      </c>
      <c r="V131" s="308"/>
      <c r="AR131" s="23" t="s">
        <v>286</v>
      </c>
      <c r="AT131" s="23" t="s">
        <v>214</v>
      </c>
      <c r="AU131" s="23" t="s">
        <v>80</v>
      </c>
      <c r="AY131" s="23" t="s">
        <v>212</v>
      </c>
      <c r="BE131" s="184">
        <f t="shared" si="14"/>
        <v>1812</v>
      </c>
      <c r="BF131" s="184">
        <f t="shared" si="15"/>
        <v>0</v>
      </c>
      <c r="BG131" s="184">
        <f t="shared" si="16"/>
        <v>0</v>
      </c>
      <c r="BH131" s="184">
        <f t="shared" si="17"/>
        <v>0</v>
      </c>
      <c r="BI131" s="184">
        <f t="shared" si="18"/>
        <v>0</v>
      </c>
      <c r="BJ131" s="23" t="s">
        <v>11</v>
      </c>
      <c r="BK131" s="184">
        <f t="shared" si="19"/>
        <v>1812</v>
      </c>
      <c r="BL131" s="23" t="s">
        <v>286</v>
      </c>
      <c r="BM131" s="23" t="s">
        <v>731</v>
      </c>
    </row>
    <row r="132" spans="2:65" s="1" customFormat="1" ht="25.5" customHeight="1">
      <c r="B132" s="172"/>
      <c r="C132" s="173" t="s">
        <v>481</v>
      </c>
      <c r="D132" s="173" t="s">
        <v>214</v>
      </c>
      <c r="E132" s="174" t="s">
        <v>1180</v>
      </c>
      <c r="F132" s="175" t="s">
        <v>1181</v>
      </c>
      <c r="G132" s="176" t="s">
        <v>247</v>
      </c>
      <c r="H132" s="177">
        <v>0.04</v>
      </c>
      <c r="I132" s="178">
        <v>1685.6559999999999</v>
      </c>
      <c r="J132" s="179">
        <f t="shared" si="10"/>
        <v>67</v>
      </c>
      <c r="K132" s="175" t="s">
        <v>5</v>
      </c>
      <c r="L132" s="38"/>
      <c r="M132" s="180" t="s">
        <v>5</v>
      </c>
      <c r="N132" s="181" t="s">
        <v>43</v>
      </c>
      <c r="O132" s="39"/>
      <c r="P132" s="182">
        <f t="shared" si="11"/>
        <v>0</v>
      </c>
      <c r="Q132" s="182">
        <v>0</v>
      </c>
      <c r="R132" s="182">
        <f t="shared" si="12"/>
        <v>0</v>
      </c>
      <c r="S132" s="182">
        <v>0</v>
      </c>
      <c r="T132" s="183">
        <f t="shared" si="13"/>
        <v>0</v>
      </c>
      <c r="V132" s="308"/>
      <c r="AR132" s="23" t="s">
        <v>286</v>
      </c>
      <c r="AT132" s="23" t="s">
        <v>214</v>
      </c>
      <c r="AU132" s="23" t="s">
        <v>80</v>
      </c>
      <c r="AY132" s="23" t="s">
        <v>212</v>
      </c>
      <c r="BE132" s="184">
        <f t="shared" si="14"/>
        <v>67</v>
      </c>
      <c r="BF132" s="184">
        <f t="shared" si="15"/>
        <v>0</v>
      </c>
      <c r="BG132" s="184">
        <f t="shared" si="16"/>
        <v>0</v>
      </c>
      <c r="BH132" s="184">
        <f t="shared" si="17"/>
        <v>0</v>
      </c>
      <c r="BI132" s="184">
        <f t="shared" si="18"/>
        <v>0</v>
      </c>
      <c r="BJ132" s="23" t="s">
        <v>11</v>
      </c>
      <c r="BK132" s="184">
        <f t="shared" si="19"/>
        <v>67</v>
      </c>
      <c r="BL132" s="23" t="s">
        <v>286</v>
      </c>
      <c r="BM132" s="23" t="s">
        <v>742</v>
      </c>
    </row>
    <row r="133" spans="2:65" s="1" customFormat="1" ht="16.5" customHeight="1">
      <c r="B133" s="172"/>
      <c r="C133" s="173" t="s">
        <v>487</v>
      </c>
      <c r="D133" s="173" t="s">
        <v>214</v>
      </c>
      <c r="E133" s="174" t="s">
        <v>1182</v>
      </c>
      <c r="F133" s="175" t="s">
        <v>1183</v>
      </c>
      <c r="G133" s="176" t="s">
        <v>335</v>
      </c>
      <c r="H133" s="177">
        <v>6</v>
      </c>
      <c r="I133" s="178">
        <v>192.6464</v>
      </c>
      <c r="J133" s="179">
        <f t="shared" si="10"/>
        <v>1156</v>
      </c>
      <c r="K133" s="175" t="s">
        <v>5</v>
      </c>
      <c r="L133" s="38"/>
      <c r="M133" s="180" t="s">
        <v>5</v>
      </c>
      <c r="N133" s="181" t="s">
        <v>43</v>
      </c>
      <c r="O133" s="39"/>
      <c r="P133" s="182">
        <f t="shared" si="11"/>
        <v>0</v>
      </c>
      <c r="Q133" s="182">
        <v>0</v>
      </c>
      <c r="R133" s="182">
        <f t="shared" si="12"/>
        <v>0</v>
      </c>
      <c r="S133" s="182">
        <v>0</v>
      </c>
      <c r="T133" s="183">
        <f t="shared" si="13"/>
        <v>0</v>
      </c>
      <c r="V133" s="308"/>
      <c r="AR133" s="23" t="s">
        <v>286</v>
      </c>
      <c r="AT133" s="23" t="s">
        <v>214</v>
      </c>
      <c r="AU133" s="23" t="s">
        <v>80</v>
      </c>
      <c r="AY133" s="23" t="s">
        <v>212</v>
      </c>
      <c r="BE133" s="184">
        <f t="shared" si="14"/>
        <v>1156</v>
      </c>
      <c r="BF133" s="184">
        <f t="shared" si="15"/>
        <v>0</v>
      </c>
      <c r="BG133" s="184">
        <f t="shared" si="16"/>
        <v>0</v>
      </c>
      <c r="BH133" s="184">
        <f t="shared" si="17"/>
        <v>0</v>
      </c>
      <c r="BI133" s="184">
        <f t="shared" si="18"/>
        <v>0</v>
      </c>
      <c r="BJ133" s="23" t="s">
        <v>11</v>
      </c>
      <c r="BK133" s="184">
        <f t="shared" si="19"/>
        <v>1156</v>
      </c>
      <c r="BL133" s="23" t="s">
        <v>286</v>
      </c>
      <c r="BM133" s="23" t="s">
        <v>755</v>
      </c>
    </row>
    <row r="134" spans="2:65" s="1" customFormat="1" ht="16.5" customHeight="1">
      <c r="B134" s="172"/>
      <c r="C134" s="173" t="s">
        <v>492</v>
      </c>
      <c r="D134" s="173" t="s">
        <v>214</v>
      </c>
      <c r="E134" s="174" t="s">
        <v>1184</v>
      </c>
      <c r="F134" s="175" t="s">
        <v>1185</v>
      </c>
      <c r="G134" s="176" t="s">
        <v>247</v>
      </c>
      <c r="H134" s="177">
        <v>0.254</v>
      </c>
      <c r="I134" s="178">
        <v>559.63679999999999</v>
      </c>
      <c r="J134" s="179">
        <f t="shared" si="10"/>
        <v>142</v>
      </c>
      <c r="K134" s="175" t="s">
        <v>5</v>
      </c>
      <c r="L134" s="38"/>
      <c r="M134" s="180" t="s">
        <v>5</v>
      </c>
      <c r="N134" s="181" t="s">
        <v>43</v>
      </c>
      <c r="O134" s="39"/>
      <c r="P134" s="182">
        <f t="shared" si="11"/>
        <v>0</v>
      </c>
      <c r="Q134" s="182">
        <v>0</v>
      </c>
      <c r="R134" s="182">
        <f t="shared" si="12"/>
        <v>0</v>
      </c>
      <c r="S134" s="182">
        <v>0</v>
      </c>
      <c r="T134" s="183">
        <f t="shared" si="13"/>
        <v>0</v>
      </c>
      <c r="V134" s="308"/>
      <c r="AR134" s="23" t="s">
        <v>286</v>
      </c>
      <c r="AT134" s="23" t="s">
        <v>214</v>
      </c>
      <c r="AU134" s="23" t="s">
        <v>80</v>
      </c>
      <c r="AY134" s="23" t="s">
        <v>212</v>
      </c>
      <c r="BE134" s="184">
        <f t="shared" si="14"/>
        <v>142</v>
      </c>
      <c r="BF134" s="184">
        <f t="shared" si="15"/>
        <v>0</v>
      </c>
      <c r="BG134" s="184">
        <f t="shared" si="16"/>
        <v>0</v>
      </c>
      <c r="BH134" s="184">
        <f t="shared" si="17"/>
        <v>0</v>
      </c>
      <c r="BI134" s="184">
        <f t="shared" si="18"/>
        <v>0</v>
      </c>
      <c r="BJ134" s="23" t="s">
        <v>11</v>
      </c>
      <c r="BK134" s="184">
        <f t="shared" si="19"/>
        <v>142</v>
      </c>
      <c r="BL134" s="23" t="s">
        <v>286</v>
      </c>
      <c r="BM134" s="23" t="s">
        <v>28</v>
      </c>
    </row>
    <row r="135" spans="2:65" s="10" customFormat="1" ht="29.85" customHeight="1">
      <c r="B135" s="159"/>
      <c r="D135" s="160" t="s">
        <v>71</v>
      </c>
      <c r="E135" s="170" t="s">
        <v>1186</v>
      </c>
      <c r="F135" s="170" t="s">
        <v>1187</v>
      </c>
      <c r="I135" s="162"/>
      <c r="J135" s="171">
        <f>BK135</f>
        <v>48943</v>
      </c>
      <c r="L135" s="159"/>
      <c r="M135" s="164"/>
      <c r="N135" s="165"/>
      <c r="O135" s="165"/>
      <c r="P135" s="166">
        <f>SUM(P136:P176)</f>
        <v>0</v>
      </c>
      <c r="Q135" s="165"/>
      <c r="R135" s="166">
        <f>SUM(R136:R176)</f>
        <v>0</v>
      </c>
      <c r="S135" s="165"/>
      <c r="T135" s="167">
        <f>SUM(T136:T176)</f>
        <v>0</v>
      </c>
      <c r="V135" s="308"/>
      <c r="AR135" s="160" t="s">
        <v>80</v>
      </c>
      <c r="AT135" s="168" t="s">
        <v>71</v>
      </c>
      <c r="AU135" s="168" t="s">
        <v>11</v>
      </c>
      <c r="AY135" s="160" t="s">
        <v>212</v>
      </c>
      <c r="BK135" s="169">
        <f>SUM(BK136:BK176)</f>
        <v>48943</v>
      </c>
    </row>
    <row r="136" spans="2:65" s="1" customFormat="1" ht="16.5" customHeight="1">
      <c r="B136" s="172"/>
      <c r="C136" s="173" t="s">
        <v>498</v>
      </c>
      <c r="D136" s="173" t="s">
        <v>214</v>
      </c>
      <c r="E136" s="174" t="s">
        <v>1188</v>
      </c>
      <c r="F136" s="175" t="s">
        <v>1189</v>
      </c>
      <c r="G136" s="176" t="s">
        <v>1088</v>
      </c>
      <c r="H136" s="177">
        <v>1</v>
      </c>
      <c r="I136" s="178">
        <v>452.71904000000001</v>
      </c>
      <c r="J136" s="179">
        <f t="shared" ref="J136:J176" si="20">ROUND(I136*H136,0)</f>
        <v>453</v>
      </c>
      <c r="K136" s="175" t="s">
        <v>5</v>
      </c>
      <c r="L136" s="38"/>
      <c r="M136" s="180" t="s">
        <v>5</v>
      </c>
      <c r="N136" s="181" t="s">
        <v>43</v>
      </c>
      <c r="O136" s="39"/>
      <c r="P136" s="182">
        <f t="shared" ref="P136:P176" si="21">O136*H136</f>
        <v>0</v>
      </c>
      <c r="Q136" s="182">
        <v>0</v>
      </c>
      <c r="R136" s="182">
        <f t="shared" ref="R136:R176" si="22">Q136*H136</f>
        <v>0</v>
      </c>
      <c r="S136" s="182">
        <v>0</v>
      </c>
      <c r="T136" s="183">
        <f t="shared" ref="T136:T176" si="23">S136*H136</f>
        <v>0</v>
      </c>
      <c r="V136" s="308"/>
      <c r="AR136" s="23" t="s">
        <v>286</v>
      </c>
      <c r="AT136" s="23" t="s">
        <v>214</v>
      </c>
      <c r="AU136" s="23" t="s">
        <v>80</v>
      </c>
      <c r="AY136" s="23" t="s">
        <v>212</v>
      </c>
      <c r="BE136" s="184">
        <f t="shared" ref="BE136:BE176" si="24">IF(N136="základní",J136,0)</f>
        <v>453</v>
      </c>
      <c r="BF136" s="184">
        <f t="shared" ref="BF136:BF176" si="25">IF(N136="snížená",J136,0)</f>
        <v>0</v>
      </c>
      <c r="BG136" s="184">
        <f t="shared" ref="BG136:BG176" si="26">IF(N136="zákl. přenesená",J136,0)</f>
        <v>0</v>
      </c>
      <c r="BH136" s="184">
        <f t="shared" ref="BH136:BH176" si="27">IF(N136="sníž. přenesená",J136,0)</f>
        <v>0</v>
      </c>
      <c r="BI136" s="184">
        <f t="shared" ref="BI136:BI176" si="28">IF(N136="nulová",J136,0)</f>
        <v>0</v>
      </c>
      <c r="BJ136" s="23" t="s">
        <v>11</v>
      </c>
      <c r="BK136" s="184">
        <f t="shared" ref="BK136:BK176" si="29">ROUND(I136*H136,0)</f>
        <v>453</v>
      </c>
      <c r="BL136" s="23" t="s">
        <v>286</v>
      </c>
      <c r="BM136" s="23" t="s">
        <v>775</v>
      </c>
    </row>
    <row r="137" spans="2:65" s="1" customFormat="1" ht="16.5" customHeight="1">
      <c r="B137" s="172"/>
      <c r="C137" s="173" t="s">
        <v>503</v>
      </c>
      <c r="D137" s="173" t="s">
        <v>214</v>
      </c>
      <c r="E137" s="174" t="s">
        <v>1190</v>
      </c>
      <c r="F137" s="175" t="s">
        <v>1191</v>
      </c>
      <c r="G137" s="176" t="s">
        <v>1088</v>
      </c>
      <c r="H137" s="177">
        <v>1</v>
      </c>
      <c r="I137" s="178">
        <v>803.33151999999995</v>
      </c>
      <c r="J137" s="179">
        <f t="shared" si="20"/>
        <v>803</v>
      </c>
      <c r="K137" s="175" t="s">
        <v>5</v>
      </c>
      <c r="L137" s="38"/>
      <c r="M137" s="180" t="s">
        <v>5</v>
      </c>
      <c r="N137" s="181" t="s">
        <v>43</v>
      </c>
      <c r="O137" s="39"/>
      <c r="P137" s="182">
        <f t="shared" si="21"/>
        <v>0</v>
      </c>
      <c r="Q137" s="182">
        <v>0</v>
      </c>
      <c r="R137" s="182">
        <f t="shared" si="22"/>
        <v>0</v>
      </c>
      <c r="S137" s="182">
        <v>0</v>
      </c>
      <c r="T137" s="183">
        <f t="shared" si="23"/>
        <v>0</v>
      </c>
      <c r="V137" s="308"/>
      <c r="AR137" s="23" t="s">
        <v>286</v>
      </c>
      <c r="AT137" s="23" t="s">
        <v>214</v>
      </c>
      <c r="AU137" s="23" t="s">
        <v>80</v>
      </c>
      <c r="AY137" s="23" t="s">
        <v>212</v>
      </c>
      <c r="BE137" s="184">
        <f t="shared" si="24"/>
        <v>803</v>
      </c>
      <c r="BF137" s="184">
        <f t="shared" si="25"/>
        <v>0</v>
      </c>
      <c r="BG137" s="184">
        <f t="shared" si="26"/>
        <v>0</v>
      </c>
      <c r="BH137" s="184">
        <f t="shared" si="27"/>
        <v>0</v>
      </c>
      <c r="BI137" s="184">
        <f t="shared" si="28"/>
        <v>0</v>
      </c>
      <c r="BJ137" s="23" t="s">
        <v>11</v>
      </c>
      <c r="BK137" s="184">
        <f t="shared" si="29"/>
        <v>803</v>
      </c>
      <c r="BL137" s="23" t="s">
        <v>286</v>
      </c>
      <c r="BM137" s="23" t="s">
        <v>785</v>
      </c>
    </row>
    <row r="138" spans="2:65" s="1" customFormat="1" ht="16.5" customHeight="1">
      <c r="B138" s="172"/>
      <c r="C138" s="173" t="s">
        <v>507</v>
      </c>
      <c r="D138" s="173" t="s">
        <v>214</v>
      </c>
      <c r="E138" s="174" t="s">
        <v>1192</v>
      </c>
      <c r="F138" s="175" t="s">
        <v>1193</v>
      </c>
      <c r="G138" s="176" t="s">
        <v>1194</v>
      </c>
      <c r="H138" s="177">
        <v>1</v>
      </c>
      <c r="I138" s="178">
        <v>158.93824000000001</v>
      </c>
      <c r="J138" s="179">
        <f t="shared" si="20"/>
        <v>159</v>
      </c>
      <c r="K138" s="175" t="s">
        <v>5</v>
      </c>
      <c r="L138" s="38"/>
      <c r="M138" s="180" t="s">
        <v>5</v>
      </c>
      <c r="N138" s="181" t="s">
        <v>43</v>
      </c>
      <c r="O138" s="39"/>
      <c r="P138" s="182">
        <f t="shared" si="21"/>
        <v>0</v>
      </c>
      <c r="Q138" s="182">
        <v>0</v>
      </c>
      <c r="R138" s="182">
        <f t="shared" si="22"/>
        <v>0</v>
      </c>
      <c r="S138" s="182">
        <v>0</v>
      </c>
      <c r="T138" s="183">
        <f t="shared" si="23"/>
        <v>0</v>
      </c>
      <c r="V138" s="308"/>
      <c r="AR138" s="23" t="s">
        <v>286</v>
      </c>
      <c r="AT138" s="23" t="s">
        <v>214</v>
      </c>
      <c r="AU138" s="23" t="s">
        <v>80</v>
      </c>
      <c r="AY138" s="23" t="s">
        <v>212</v>
      </c>
      <c r="BE138" s="184">
        <f t="shared" si="24"/>
        <v>159</v>
      </c>
      <c r="BF138" s="184">
        <f t="shared" si="25"/>
        <v>0</v>
      </c>
      <c r="BG138" s="184">
        <f t="shared" si="26"/>
        <v>0</v>
      </c>
      <c r="BH138" s="184">
        <f t="shared" si="27"/>
        <v>0</v>
      </c>
      <c r="BI138" s="184">
        <f t="shared" si="28"/>
        <v>0</v>
      </c>
      <c r="BJ138" s="23" t="s">
        <v>11</v>
      </c>
      <c r="BK138" s="184">
        <f t="shared" si="29"/>
        <v>159</v>
      </c>
      <c r="BL138" s="23" t="s">
        <v>286</v>
      </c>
      <c r="BM138" s="23" t="s">
        <v>795</v>
      </c>
    </row>
    <row r="139" spans="2:65" s="1" customFormat="1" ht="16.5" customHeight="1">
      <c r="B139" s="172"/>
      <c r="C139" s="173" t="s">
        <v>512</v>
      </c>
      <c r="D139" s="173" t="s">
        <v>214</v>
      </c>
      <c r="E139" s="174" t="s">
        <v>1195</v>
      </c>
      <c r="F139" s="175" t="s">
        <v>1196</v>
      </c>
      <c r="G139" s="176" t="s">
        <v>1194</v>
      </c>
      <c r="H139" s="177">
        <v>1</v>
      </c>
      <c r="I139" s="178">
        <v>1810.87616</v>
      </c>
      <c r="J139" s="179">
        <f t="shared" si="20"/>
        <v>1811</v>
      </c>
      <c r="K139" s="175" t="s">
        <v>5</v>
      </c>
      <c r="L139" s="38"/>
      <c r="M139" s="180" t="s">
        <v>5</v>
      </c>
      <c r="N139" s="181" t="s">
        <v>43</v>
      </c>
      <c r="O139" s="39"/>
      <c r="P139" s="182">
        <f t="shared" si="21"/>
        <v>0</v>
      </c>
      <c r="Q139" s="182">
        <v>0</v>
      </c>
      <c r="R139" s="182">
        <f t="shared" si="22"/>
        <v>0</v>
      </c>
      <c r="S139" s="182">
        <v>0</v>
      </c>
      <c r="T139" s="183">
        <f t="shared" si="23"/>
        <v>0</v>
      </c>
      <c r="V139" s="308"/>
      <c r="AR139" s="23" t="s">
        <v>286</v>
      </c>
      <c r="AT139" s="23" t="s">
        <v>214</v>
      </c>
      <c r="AU139" s="23" t="s">
        <v>80</v>
      </c>
      <c r="AY139" s="23" t="s">
        <v>212</v>
      </c>
      <c r="BE139" s="184">
        <f t="shared" si="24"/>
        <v>1811</v>
      </c>
      <c r="BF139" s="184">
        <f t="shared" si="25"/>
        <v>0</v>
      </c>
      <c r="BG139" s="184">
        <f t="shared" si="26"/>
        <v>0</v>
      </c>
      <c r="BH139" s="184">
        <f t="shared" si="27"/>
        <v>0</v>
      </c>
      <c r="BI139" s="184">
        <f t="shared" si="28"/>
        <v>0</v>
      </c>
      <c r="BJ139" s="23" t="s">
        <v>11</v>
      </c>
      <c r="BK139" s="184">
        <f t="shared" si="29"/>
        <v>1811</v>
      </c>
      <c r="BL139" s="23" t="s">
        <v>286</v>
      </c>
      <c r="BM139" s="23" t="s">
        <v>808</v>
      </c>
    </row>
    <row r="140" spans="2:65" s="1" customFormat="1" ht="16.5" customHeight="1">
      <c r="B140" s="172"/>
      <c r="C140" s="173" t="s">
        <v>517</v>
      </c>
      <c r="D140" s="173" t="s">
        <v>214</v>
      </c>
      <c r="E140" s="174" t="s">
        <v>1197</v>
      </c>
      <c r="F140" s="175" t="s">
        <v>1198</v>
      </c>
      <c r="G140" s="176" t="s">
        <v>335</v>
      </c>
      <c r="H140" s="177">
        <v>1</v>
      </c>
      <c r="I140" s="178">
        <v>1252.2015999999999</v>
      </c>
      <c r="J140" s="179">
        <f t="shared" si="20"/>
        <v>1252</v>
      </c>
      <c r="K140" s="175" t="s">
        <v>5</v>
      </c>
      <c r="L140" s="38"/>
      <c r="M140" s="180" t="s">
        <v>5</v>
      </c>
      <c r="N140" s="181" t="s">
        <v>43</v>
      </c>
      <c r="O140" s="39"/>
      <c r="P140" s="182">
        <f t="shared" si="21"/>
        <v>0</v>
      </c>
      <c r="Q140" s="182">
        <v>0</v>
      </c>
      <c r="R140" s="182">
        <f t="shared" si="22"/>
        <v>0</v>
      </c>
      <c r="S140" s="182">
        <v>0</v>
      </c>
      <c r="T140" s="183">
        <f t="shared" si="23"/>
        <v>0</v>
      </c>
      <c r="V140" s="308"/>
      <c r="AR140" s="23" t="s">
        <v>286</v>
      </c>
      <c r="AT140" s="23" t="s">
        <v>214</v>
      </c>
      <c r="AU140" s="23" t="s">
        <v>80</v>
      </c>
      <c r="AY140" s="23" t="s">
        <v>212</v>
      </c>
      <c r="BE140" s="184">
        <f t="shared" si="24"/>
        <v>1252</v>
      </c>
      <c r="BF140" s="184">
        <f t="shared" si="25"/>
        <v>0</v>
      </c>
      <c r="BG140" s="184">
        <f t="shared" si="26"/>
        <v>0</v>
      </c>
      <c r="BH140" s="184">
        <f t="shared" si="27"/>
        <v>0</v>
      </c>
      <c r="BI140" s="184">
        <f t="shared" si="28"/>
        <v>0</v>
      </c>
      <c r="BJ140" s="23" t="s">
        <v>11</v>
      </c>
      <c r="BK140" s="184">
        <f t="shared" si="29"/>
        <v>1252</v>
      </c>
      <c r="BL140" s="23" t="s">
        <v>286</v>
      </c>
      <c r="BM140" s="23" t="s">
        <v>817</v>
      </c>
    </row>
    <row r="141" spans="2:65" s="1" customFormat="1" ht="16.5" customHeight="1">
      <c r="B141" s="172"/>
      <c r="C141" s="173" t="s">
        <v>529</v>
      </c>
      <c r="D141" s="173" t="s">
        <v>214</v>
      </c>
      <c r="E141" s="174" t="s">
        <v>1199</v>
      </c>
      <c r="F141" s="175" t="s">
        <v>1200</v>
      </c>
      <c r="G141" s="176" t="s">
        <v>335</v>
      </c>
      <c r="H141" s="177">
        <v>1</v>
      </c>
      <c r="I141" s="178">
        <v>1059.5552</v>
      </c>
      <c r="J141" s="179">
        <f t="shared" si="20"/>
        <v>1060</v>
      </c>
      <c r="K141" s="175" t="s">
        <v>5</v>
      </c>
      <c r="L141" s="38"/>
      <c r="M141" s="180" t="s">
        <v>5</v>
      </c>
      <c r="N141" s="181" t="s">
        <v>43</v>
      </c>
      <c r="O141" s="39"/>
      <c r="P141" s="182">
        <f t="shared" si="21"/>
        <v>0</v>
      </c>
      <c r="Q141" s="182">
        <v>0</v>
      </c>
      <c r="R141" s="182">
        <f t="shared" si="22"/>
        <v>0</v>
      </c>
      <c r="S141" s="182">
        <v>0</v>
      </c>
      <c r="T141" s="183">
        <f t="shared" si="23"/>
        <v>0</v>
      </c>
      <c r="V141" s="308"/>
      <c r="AR141" s="23" t="s">
        <v>286</v>
      </c>
      <c r="AT141" s="23" t="s">
        <v>214</v>
      </c>
      <c r="AU141" s="23" t="s">
        <v>80</v>
      </c>
      <c r="AY141" s="23" t="s">
        <v>212</v>
      </c>
      <c r="BE141" s="184">
        <f t="shared" si="24"/>
        <v>1060</v>
      </c>
      <c r="BF141" s="184">
        <f t="shared" si="25"/>
        <v>0</v>
      </c>
      <c r="BG141" s="184">
        <f t="shared" si="26"/>
        <v>0</v>
      </c>
      <c r="BH141" s="184">
        <f t="shared" si="27"/>
        <v>0</v>
      </c>
      <c r="BI141" s="184">
        <f t="shared" si="28"/>
        <v>0</v>
      </c>
      <c r="BJ141" s="23" t="s">
        <v>11</v>
      </c>
      <c r="BK141" s="184">
        <f t="shared" si="29"/>
        <v>1060</v>
      </c>
      <c r="BL141" s="23" t="s">
        <v>286</v>
      </c>
      <c r="BM141" s="23" t="s">
        <v>828</v>
      </c>
    </row>
    <row r="142" spans="2:65" s="1" customFormat="1" ht="16.5" customHeight="1">
      <c r="B142" s="172"/>
      <c r="C142" s="173" t="s">
        <v>534</v>
      </c>
      <c r="D142" s="173" t="s">
        <v>214</v>
      </c>
      <c r="E142" s="174" t="s">
        <v>1201</v>
      </c>
      <c r="F142" s="175" t="s">
        <v>1202</v>
      </c>
      <c r="G142" s="176" t="s">
        <v>335</v>
      </c>
      <c r="H142" s="177">
        <v>1</v>
      </c>
      <c r="I142" s="178">
        <v>1878.3024</v>
      </c>
      <c r="J142" s="179">
        <f t="shared" si="20"/>
        <v>1878</v>
      </c>
      <c r="K142" s="175" t="s">
        <v>5</v>
      </c>
      <c r="L142" s="38"/>
      <c r="M142" s="180" t="s">
        <v>5</v>
      </c>
      <c r="N142" s="181" t="s">
        <v>43</v>
      </c>
      <c r="O142" s="39"/>
      <c r="P142" s="182">
        <f t="shared" si="21"/>
        <v>0</v>
      </c>
      <c r="Q142" s="182">
        <v>0</v>
      </c>
      <c r="R142" s="182">
        <f t="shared" si="22"/>
        <v>0</v>
      </c>
      <c r="S142" s="182">
        <v>0</v>
      </c>
      <c r="T142" s="183">
        <f t="shared" si="23"/>
        <v>0</v>
      </c>
      <c r="V142" s="308"/>
      <c r="AR142" s="23" t="s">
        <v>286</v>
      </c>
      <c r="AT142" s="23" t="s">
        <v>214</v>
      </c>
      <c r="AU142" s="23" t="s">
        <v>80</v>
      </c>
      <c r="AY142" s="23" t="s">
        <v>212</v>
      </c>
      <c r="BE142" s="184">
        <f t="shared" si="24"/>
        <v>1878</v>
      </c>
      <c r="BF142" s="184">
        <f t="shared" si="25"/>
        <v>0</v>
      </c>
      <c r="BG142" s="184">
        <f t="shared" si="26"/>
        <v>0</v>
      </c>
      <c r="BH142" s="184">
        <f t="shared" si="27"/>
        <v>0</v>
      </c>
      <c r="BI142" s="184">
        <f t="shared" si="28"/>
        <v>0</v>
      </c>
      <c r="BJ142" s="23" t="s">
        <v>11</v>
      </c>
      <c r="BK142" s="184">
        <f t="shared" si="29"/>
        <v>1878</v>
      </c>
      <c r="BL142" s="23" t="s">
        <v>286</v>
      </c>
      <c r="BM142" s="23" t="s">
        <v>838</v>
      </c>
    </row>
    <row r="143" spans="2:65" s="1" customFormat="1" ht="16.5" customHeight="1">
      <c r="B143" s="172"/>
      <c r="C143" s="173" t="s">
        <v>539</v>
      </c>
      <c r="D143" s="173" t="s">
        <v>214</v>
      </c>
      <c r="E143" s="174" t="s">
        <v>1203</v>
      </c>
      <c r="F143" s="175" t="s">
        <v>1204</v>
      </c>
      <c r="G143" s="176" t="s">
        <v>1194</v>
      </c>
      <c r="H143" s="177">
        <v>1</v>
      </c>
      <c r="I143" s="178">
        <v>123.29568</v>
      </c>
      <c r="J143" s="179">
        <f t="shared" si="20"/>
        <v>123</v>
      </c>
      <c r="K143" s="175" t="s">
        <v>5</v>
      </c>
      <c r="L143" s="38"/>
      <c r="M143" s="180" t="s">
        <v>5</v>
      </c>
      <c r="N143" s="181" t="s">
        <v>43</v>
      </c>
      <c r="O143" s="39"/>
      <c r="P143" s="182">
        <f t="shared" si="21"/>
        <v>0</v>
      </c>
      <c r="Q143" s="182">
        <v>0</v>
      </c>
      <c r="R143" s="182">
        <f t="shared" si="22"/>
        <v>0</v>
      </c>
      <c r="S143" s="182">
        <v>0</v>
      </c>
      <c r="T143" s="183">
        <f t="shared" si="23"/>
        <v>0</v>
      </c>
      <c r="V143" s="308"/>
      <c r="AR143" s="23" t="s">
        <v>286</v>
      </c>
      <c r="AT143" s="23" t="s">
        <v>214</v>
      </c>
      <c r="AU143" s="23" t="s">
        <v>80</v>
      </c>
      <c r="AY143" s="23" t="s">
        <v>212</v>
      </c>
      <c r="BE143" s="184">
        <f t="shared" si="24"/>
        <v>123</v>
      </c>
      <c r="BF143" s="184">
        <f t="shared" si="25"/>
        <v>0</v>
      </c>
      <c r="BG143" s="184">
        <f t="shared" si="26"/>
        <v>0</v>
      </c>
      <c r="BH143" s="184">
        <f t="shared" si="27"/>
        <v>0</v>
      </c>
      <c r="BI143" s="184">
        <f t="shared" si="28"/>
        <v>0</v>
      </c>
      <c r="BJ143" s="23" t="s">
        <v>11</v>
      </c>
      <c r="BK143" s="184">
        <f t="shared" si="29"/>
        <v>123</v>
      </c>
      <c r="BL143" s="23" t="s">
        <v>286</v>
      </c>
      <c r="BM143" s="23" t="s">
        <v>849</v>
      </c>
    </row>
    <row r="144" spans="2:65" s="1" customFormat="1" ht="25.5" customHeight="1">
      <c r="B144" s="172"/>
      <c r="C144" s="173" t="s">
        <v>544</v>
      </c>
      <c r="D144" s="173" t="s">
        <v>214</v>
      </c>
      <c r="E144" s="174" t="s">
        <v>1205</v>
      </c>
      <c r="F144" s="175" t="s">
        <v>1206</v>
      </c>
      <c r="G144" s="176" t="s">
        <v>1194</v>
      </c>
      <c r="H144" s="177">
        <v>1</v>
      </c>
      <c r="I144" s="178">
        <v>3034.1808000000001</v>
      </c>
      <c r="J144" s="179">
        <f t="shared" si="20"/>
        <v>3034</v>
      </c>
      <c r="K144" s="175" t="s">
        <v>5</v>
      </c>
      <c r="L144" s="38"/>
      <c r="M144" s="180" t="s">
        <v>5</v>
      </c>
      <c r="N144" s="181" t="s">
        <v>43</v>
      </c>
      <c r="O144" s="39"/>
      <c r="P144" s="182">
        <f t="shared" si="21"/>
        <v>0</v>
      </c>
      <c r="Q144" s="182">
        <v>0</v>
      </c>
      <c r="R144" s="182">
        <f t="shared" si="22"/>
        <v>0</v>
      </c>
      <c r="S144" s="182">
        <v>0</v>
      </c>
      <c r="T144" s="183">
        <f t="shared" si="23"/>
        <v>0</v>
      </c>
      <c r="V144" s="308"/>
      <c r="AR144" s="23" t="s">
        <v>286</v>
      </c>
      <c r="AT144" s="23" t="s">
        <v>214</v>
      </c>
      <c r="AU144" s="23" t="s">
        <v>80</v>
      </c>
      <c r="AY144" s="23" t="s">
        <v>212</v>
      </c>
      <c r="BE144" s="184">
        <f t="shared" si="24"/>
        <v>3034</v>
      </c>
      <c r="BF144" s="184">
        <f t="shared" si="25"/>
        <v>0</v>
      </c>
      <c r="BG144" s="184">
        <f t="shared" si="26"/>
        <v>0</v>
      </c>
      <c r="BH144" s="184">
        <f t="shared" si="27"/>
        <v>0</v>
      </c>
      <c r="BI144" s="184">
        <f t="shared" si="28"/>
        <v>0</v>
      </c>
      <c r="BJ144" s="23" t="s">
        <v>11</v>
      </c>
      <c r="BK144" s="184">
        <f t="shared" si="29"/>
        <v>3034</v>
      </c>
      <c r="BL144" s="23" t="s">
        <v>286</v>
      </c>
      <c r="BM144" s="23" t="s">
        <v>858</v>
      </c>
    </row>
    <row r="145" spans="2:65" s="1" customFormat="1" ht="16.5" customHeight="1">
      <c r="B145" s="172"/>
      <c r="C145" s="173" t="s">
        <v>549</v>
      </c>
      <c r="D145" s="173" t="s">
        <v>214</v>
      </c>
      <c r="E145" s="174" t="s">
        <v>1207</v>
      </c>
      <c r="F145" s="175" t="s">
        <v>1208</v>
      </c>
      <c r="G145" s="176" t="s">
        <v>1194</v>
      </c>
      <c r="H145" s="177">
        <v>1</v>
      </c>
      <c r="I145" s="178">
        <v>1396.6864</v>
      </c>
      <c r="J145" s="179">
        <f t="shared" si="20"/>
        <v>1397</v>
      </c>
      <c r="K145" s="175" t="s">
        <v>5</v>
      </c>
      <c r="L145" s="38"/>
      <c r="M145" s="180" t="s">
        <v>5</v>
      </c>
      <c r="N145" s="181" t="s">
        <v>43</v>
      </c>
      <c r="O145" s="39"/>
      <c r="P145" s="182">
        <f t="shared" si="21"/>
        <v>0</v>
      </c>
      <c r="Q145" s="182">
        <v>0</v>
      </c>
      <c r="R145" s="182">
        <f t="shared" si="22"/>
        <v>0</v>
      </c>
      <c r="S145" s="182">
        <v>0</v>
      </c>
      <c r="T145" s="183">
        <f t="shared" si="23"/>
        <v>0</v>
      </c>
      <c r="V145" s="308"/>
      <c r="AR145" s="23" t="s">
        <v>286</v>
      </c>
      <c r="AT145" s="23" t="s">
        <v>214</v>
      </c>
      <c r="AU145" s="23" t="s">
        <v>80</v>
      </c>
      <c r="AY145" s="23" t="s">
        <v>212</v>
      </c>
      <c r="BE145" s="184">
        <f t="shared" si="24"/>
        <v>1397</v>
      </c>
      <c r="BF145" s="184">
        <f t="shared" si="25"/>
        <v>0</v>
      </c>
      <c r="BG145" s="184">
        <f t="shared" si="26"/>
        <v>0</v>
      </c>
      <c r="BH145" s="184">
        <f t="shared" si="27"/>
        <v>0</v>
      </c>
      <c r="BI145" s="184">
        <f t="shared" si="28"/>
        <v>0</v>
      </c>
      <c r="BJ145" s="23" t="s">
        <v>11</v>
      </c>
      <c r="BK145" s="184">
        <f t="shared" si="29"/>
        <v>1397</v>
      </c>
      <c r="BL145" s="23" t="s">
        <v>286</v>
      </c>
      <c r="BM145" s="23" t="s">
        <v>867</v>
      </c>
    </row>
    <row r="146" spans="2:65" s="1" customFormat="1" ht="16.5" customHeight="1">
      <c r="B146" s="172"/>
      <c r="C146" s="173" t="s">
        <v>556</v>
      </c>
      <c r="D146" s="173" t="s">
        <v>214</v>
      </c>
      <c r="E146" s="174" t="s">
        <v>1209</v>
      </c>
      <c r="F146" s="175" t="s">
        <v>1210</v>
      </c>
      <c r="G146" s="176" t="s">
        <v>1194</v>
      </c>
      <c r="H146" s="177">
        <v>1</v>
      </c>
      <c r="I146" s="178">
        <v>193.60863999999998</v>
      </c>
      <c r="J146" s="179">
        <f t="shared" si="20"/>
        <v>194</v>
      </c>
      <c r="K146" s="175" t="s">
        <v>5</v>
      </c>
      <c r="L146" s="38"/>
      <c r="M146" s="180" t="s">
        <v>5</v>
      </c>
      <c r="N146" s="181" t="s">
        <v>43</v>
      </c>
      <c r="O146" s="39"/>
      <c r="P146" s="182">
        <f t="shared" si="21"/>
        <v>0</v>
      </c>
      <c r="Q146" s="182">
        <v>0</v>
      </c>
      <c r="R146" s="182">
        <f t="shared" si="22"/>
        <v>0</v>
      </c>
      <c r="S146" s="182">
        <v>0</v>
      </c>
      <c r="T146" s="183">
        <f t="shared" si="23"/>
        <v>0</v>
      </c>
      <c r="V146" s="308"/>
      <c r="AR146" s="23" t="s">
        <v>286</v>
      </c>
      <c r="AT146" s="23" t="s">
        <v>214</v>
      </c>
      <c r="AU146" s="23" t="s">
        <v>80</v>
      </c>
      <c r="AY146" s="23" t="s">
        <v>212</v>
      </c>
      <c r="BE146" s="184">
        <f t="shared" si="24"/>
        <v>194</v>
      </c>
      <c r="BF146" s="184">
        <f t="shared" si="25"/>
        <v>0</v>
      </c>
      <c r="BG146" s="184">
        <f t="shared" si="26"/>
        <v>0</v>
      </c>
      <c r="BH146" s="184">
        <f t="shared" si="27"/>
        <v>0</v>
      </c>
      <c r="BI146" s="184">
        <f t="shared" si="28"/>
        <v>0</v>
      </c>
      <c r="BJ146" s="23" t="s">
        <v>11</v>
      </c>
      <c r="BK146" s="184">
        <f t="shared" si="29"/>
        <v>194</v>
      </c>
      <c r="BL146" s="23" t="s">
        <v>286</v>
      </c>
      <c r="BM146" s="23" t="s">
        <v>875</v>
      </c>
    </row>
    <row r="147" spans="2:65" s="1" customFormat="1" ht="25.5" customHeight="1">
      <c r="B147" s="172"/>
      <c r="C147" s="173" t="s">
        <v>560</v>
      </c>
      <c r="D147" s="173" t="s">
        <v>214</v>
      </c>
      <c r="E147" s="174" t="s">
        <v>1211</v>
      </c>
      <c r="F147" s="175" t="s">
        <v>1212</v>
      </c>
      <c r="G147" s="176" t="s">
        <v>1194</v>
      </c>
      <c r="H147" s="177">
        <v>1</v>
      </c>
      <c r="I147" s="178">
        <v>737.83967999999993</v>
      </c>
      <c r="J147" s="179">
        <f t="shared" si="20"/>
        <v>738</v>
      </c>
      <c r="K147" s="175" t="s">
        <v>5</v>
      </c>
      <c r="L147" s="38"/>
      <c r="M147" s="180" t="s">
        <v>5</v>
      </c>
      <c r="N147" s="181" t="s">
        <v>43</v>
      </c>
      <c r="O147" s="39"/>
      <c r="P147" s="182">
        <f t="shared" si="21"/>
        <v>0</v>
      </c>
      <c r="Q147" s="182">
        <v>0</v>
      </c>
      <c r="R147" s="182">
        <f t="shared" si="22"/>
        <v>0</v>
      </c>
      <c r="S147" s="182">
        <v>0</v>
      </c>
      <c r="T147" s="183">
        <f t="shared" si="23"/>
        <v>0</v>
      </c>
      <c r="V147" s="308"/>
      <c r="AR147" s="23" t="s">
        <v>286</v>
      </c>
      <c r="AT147" s="23" t="s">
        <v>214</v>
      </c>
      <c r="AU147" s="23" t="s">
        <v>80</v>
      </c>
      <c r="AY147" s="23" t="s">
        <v>212</v>
      </c>
      <c r="BE147" s="184">
        <f t="shared" si="24"/>
        <v>738</v>
      </c>
      <c r="BF147" s="184">
        <f t="shared" si="25"/>
        <v>0</v>
      </c>
      <c r="BG147" s="184">
        <f t="shared" si="26"/>
        <v>0</v>
      </c>
      <c r="BH147" s="184">
        <f t="shared" si="27"/>
        <v>0</v>
      </c>
      <c r="BI147" s="184">
        <f t="shared" si="28"/>
        <v>0</v>
      </c>
      <c r="BJ147" s="23" t="s">
        <v>11</v>
      </c>
      <c r="BK147" s="184">
        <f t="shared" si="29"/>
        <v>738</v>
      </c>
      <c r="BL147" s="23" t="s">
        <v>286</v>
      </c>
      <c r="BM147" s="23" t="s">
        <v>886</v>
      </c>
    </row>
    <row r="148" spans="2:65" s="1" customFormat="1" ht="25.5" customHeight="1">
      <c r="B148" s="172"/>
      <c r="C148" s="173" t="s">
        <v>564</v>
      </c>
      <c r="D148" s="173" t="s">
        <v>214</v>
      </c>
      <c r="E148" s="174" t="s">
        <v>1213</v>
      </c>
      <c r="F148" s="175" t="s">
        <v>1214</v>
      </c>
      <c r="G148" s="176" t="s">
        <v>1194</v>
      </c>
      <c r="H148" s="177">
        <v>1</v>
      </c>
      <c r="I148" s="178">
        <v>1521.9065600000001</v>
      </c>
      <c r="J148" s="179">
        <f t="shared" si="20"/>
        <v>1522</v>
      </c>
      <c r="K148" s="175" t="s">
        <v>5</v>
      </c>
      <c r="L148" s="38"/>
      <c r="M148" s="180" t="s">
        <v>5</v>
      </c>
      <c r="N148" s="181" t="s">
        <v>43</v>
      </c>
      <c r="O148" s="39"/>
      <c r="P148" s="182">
        <f t="shared" si="21"/>
        <v>0</v>
      </c>
      <c r="Q148" s="182">
        <v>0</v>
      </c>
      <c r="R148" s="182">
        <f t="shared" si="22"/>
        <v>0</v>
      </c>
      <c r="S148" s="182">
        <v>0</v>
      </c>
      <c r="T148" s="183">
        <f t="shared" si="23"/>
        <v>0</v>
      </c>
      <c r="V148" s="308"/>
      <c r="AR148" s="23" t="s">
        <v>286</v>
      </c>
      <c r="AT148" s="23" t="s">
        <v>214</v>
      </c>
      <c r="AU148" s="23" t="s">
        <v>80</v>
      </c>
      <c r="AY148" s="23" t="s">
        <v>212</v>
      </c>
      <c r="BE148" s="184">
        <f t="shared" si="24"/>
        <v>1522</v>
      </c>
      <c r="BF148" s="184">
        <f t="shared" si="25"/>
        <v>0</v>
      </c>
      <c r="BG148" s="184">
        <f t="shared" si="26"/>
        <v>0</v>
      </c>
      <c r="BH148" s="184">
        <f t="shared" si="27"/>
        <v>0</v>
      </c>
      <c r="BI148" s="184">
        <f t="shared" si="28"/>
        <v>0</v>
      </c>
      <c r="BJ148" s="23" t="s">
        <v>11</v>
      </c>
      <c r="BK148" s="184">
        <f t="shared" si="29"/>
        <v>1522</v>
      </c>
      <c r="BL148" s="23" t="s">
        <v>286</v>
      </c>
      <c r="BM148" s="23" t="s">
        <v>896</v>
      </c>
    </row>
    <row r="149" spans="2:65" s="1" customFormat="1" ht="25.5" customHeight="1">
      <c r="B149" s="172"/>
      <c r="C149" s="173" t="s">
        <v>569</v>
      </c>
      <c r="D149" s="173" t="s">
        <v>214</v>
      </c>
      <c r="E149" s="174" t="s">
        <v>1215</v>
      </c>
      <c r="F149" s="175" t="s">
        <v>1216</v>
      </c>
      <c r="G149" s="176" t="s">
        <v>1194</v>
      </c>
      <c r="H149" s="177">
        <v>1</v>
      </c>
      <c r="I149" s="178">
        <v>1676.02368</v>
      </c>
      <c r="J149" s="179">
        <f t="shared" si="20"/>
        <v>1676</v>
      </c>
      <c r="K149" s="175" t="s">
        <v>5</v>
      </c>
      <c r="L149" s="38"/>
      <c r="M149" s="180" t="s">
        <v>5</v>
      </c>
      <c r="N149" s="181" t="s">
        <v>43</v>
      </c>
      <c r="O149" s="39"/>
      <c r="P149" s="182">
        <f t="shared" si="21"/>
        <v>0</v>
      </c>
      <c r="Q149" s="182">
        <v>0</v>
      </c>
      <c r="R149" s="182">
        <f t="shared" si="22"/>
        <v>0</v>
      </c>
      <c r="S149" s="182">
        <v>0</v>
      </c>
      <c r="T149" s="183">
        <f t="shared" si="23"/>
        <v>0</v>
      </c>
      <c r="V149" s="308"/>
      <c r="AR149" s="23" t="s">
        <v>286</v>
      </c>
      <c r="AT149" s="23" t="s">
        <v>214</v>
      </c>
      <c r="AU149" s="23" t="s">
        <v>80</v>
      </c>
      <c r="AY149" s="23" t="s">
        <v>212</v>
      </c>
      <c r="BE149" s="184">
        <f t="shared" si="24"/>
        <v>1676</v>
      </c>
      <c r="BF149" s="184">
        <f t="shared" si="25"/>
        <v>0</v>
      </c>
      <c r="BG149" s="184">
        <f t="shared" si="26"/>
        <v>0</v>
      </c>
      <c r="BH149" s="184">
        <f t="shared" si="27"/>
        <v>0</v>
      </c>
      <c r="BI149" s="184">
        <f t="shared" si="28"/>
        <v>0</v>
      </c>
      <c r="BJ149" s="23" t="s">
        <v>11</v>
      </c>
      <c r="BK149" s="184">
        <f t="shared" si="29"/>
        <v>1676</v>
      </c>
      <c r="BL149" s="23" t="s">
        <v>286</v>
      </c>
      <c r="BM149" s="23" t="s">
        <v>907</v>
      </c>
    </row>
    <row r="150" spans="2:65" s="1" customFormat="1" ht="16.5" customHeight="1">
      <c r="B150" s="172"/>
      <c r="C150" s="173" t="s">
        <v>574</v>
      </c>
      <c r="D150" s="173" t="s">
        <v>214</v>
      </c>
      <c r="E150" s="174" t="s">
        <v>1217</v>
      </c>
      <c r="F150" s="175" t="s">
        <v>1218</v>
      </c>
      <c r="G150" s="176" t="s">
        <v>1194</v>
      </c>
      <c r="H150" s="177">
        <v>1</v>
      </c>
      <c r="I150" s="178">
        <v>762.87775999999997</v>
      </c>
      <c r="J150" s="179">
        <f t="shared" si="20"/>
        <v>763</v>
      </c>
      <c r="K150" s="175" t="s">
        <v>5</v>
      </c>
      <c r="L150" s="38"/>
      <c r="M150" s="180" t="s">
        <v>5</v>
      </c>
      <c r="N150" s="181" t="s">
        <v>43</v>
      </c>
      <c r="O150" s="39"/>
      <c r="P150" s="182">
        <f t="shared" si="21"/>
        <v>0</v>
      </c>
      <c r="Q150" s="182">
        <v>0</v>
      </c>
      <c r="R150" s="182">
        <f t="shared" si="22"/>
        <v>0</v>
      </c>
      <c r="S150" s="182">
        <v>0</v>
      </c>
      <c r="T150" s="183">
        <f t="shared" si="23"/>
        <v>0</v>
      </c>
      <c r="V150" s="308"/>
      <c r="AR150" s="23" t="s">
        <v>286</v>
      </c>
      <c r="AT150" s="23" t="s">
        <v>214</v>
      </c>
      <c r="AU150" s="23" t="s">
        <v>80</v>
      </c>
      <c r="AY150" s="23" t="s">
        <v>212</v>
      </c>
      <c r="BE150" s="184">
        <f t="shared" si="24"/>
        <v>763</v>
      </c>
      <c r="BF150" s="184">
        <f t="shared" si="25"/>
        <v>0</v>
      </c>
      <c r="BG150" s="184">
        <f t="shared" si="26"/>
        <v>0</v>
      </c>
      <c r="BH150" s="184">
        <f t="shared" si="27"/>
        <v>0</v>
      </c>
      <c r="BI150" s="184">
        <f t="shared" si="28"/>
        <v>0</v>
      </c>
      <c r="BJ150" s="23" t="s">
        <v>11</v>
      </c>
      <c r="BK150" s="184">
        <f t="shared" si="29"/>
        <v>763</v>
      </c>
      <c r="BL150" s="23" t="s">
        <v>286</v>
      </c>
      <c r="BM150" s="23" t="s">
        <v>916</v>
      </c>
    </row>
    <row r="151" spans="2:65" s="1" customFormat="1" ht="16.5" customHeight="1">
      <c r="B151" s="172"/>
      <c r="C151" s="173" t="s">
        <v>579</v>
      </c>
      <c r="D151" s="173" t="s">
        <v>214</v>
      </c>
      <c r="E151" s="174" t="s">
        <v>1219</v>
      </c>
      <c r="F151" s="175" t="s">
        <v>1220</v>
      </c>
      <c r="G151" s="176" t="s">
        <v>1194</v>
      </c>
      <c r="H151" s="177">
        <v>1</v>
      </c>
      <c r="I151" s="178">
        <v>744.57536000000005</v>
      </c>
      <c r="J151" s="179">
        <f t="shared" si="20"/>
        <v>745</v>
      </c>
      <c r="K151" s="175" t="s">
        <v>5</v>
      </c>
      <c r="L151" s="38"/>
      <c r="M151" s="180" t="s">
        <v>5</v>
      </c>
      <c r="N151" s="181" t="s">
        <v>43</v>
      </c>
      <c r="O151" s="39"/>
      <c r="P151" s="182">
        <f t="shared" si="21"/>
        <v>0</v>
      </c>
      <c r="Q151" s="182">
        <v>0</v>
      </c>
      <c r="R151" s="182">
        <f t="shared" si="22"/>
        <v>0</v>
      </c>
      <c r="S151" s="182">
        <v>0</v>
      </c>
      <c r="T151" s="183">
        <f t="shared" si="23"/>
        <v>0</v>
      </c>
      <c r="V151" s="308"/>
      <c r="AR151" s="23" t="s">
        <v>286</v>
      </c>
      <c r="AT151" s="23" t="s">
        <v>214</v>
      </c>
      <c r="AU151" s="23" t="s">
        <v>80</v>
      </c>
      <c r="AY151" s="23" t="s">
        <v>212</v>
      </c>
      <c r="BE151" s="184">
        <f t="shared" si="24"/>
        <v>745</v>
      </c>
      <c r="BF151" s="184">
        <f t="shared" si="25"/>
        <v>0</v>
      </c>
      <c r="BG151" s="184">
        <f t="shared" si="26"/>
        <v>0</v>
      </c>
      <c r="BH151" s="184">
        <f t="shared" si="27"/>
        <v>0</v>
      </c>
      <c r="BI151" s="184">
        <f t="shared" si="28"/>
        <v>0</v>
      </c>
      <c r="BJ151" s="23" t="s">
        <v>11</v>
      </c>
      <c r="BK151" s="184">
        <f t="shared" si="29"/>
        <v>745</v>
      </c>
      <c r="BL151" s="23" t="s">
        <v>286</v>
      </c>
      <c r="BM151" s="23" t="s">
        <v>926</v>
      </c>
    </row>
    <row r="152" spans="2:65" s="1" customFormat="1" ht="16.5" customHeight="1">
      <c r="B152" s="172"/>
      <c r="C152" s="173" t="s">
        <v>586</v>
      </c>
      <c r="D152" s="173" t="s">
        <v>214</v>
      </c>
      <c r="E152" s="174" t="s">
        <v>1221</v>
      </c>
      <c r="F152" s="175" t="s">
        <v>1220</v>
      </c>
      <c r="G152" s="176" t="s">
        <v>1194</v>
      </c>
      <c r="H152" s="177">
        <v>1</v>
      </c>
      <c r="I152" s="178">
        <v>2745.2111999999997</v>
      </c>
      <c r="J152" s="179">
        <f t="shared" si="20"/>
        <v>2745</v>
      </c>
      <c r="K152" s="175" t="s">
        <v>5</v>
      </c>
      <c r="L152" s="38"/>
      <c r="M152" s="180" t="s">
        <v>5</v>
      </c>
      <c r="N152" s="181" t="s">
        <v>43</v>
      </c>
      <c r="O152" s="39"/>
      <c r="P152" s="182">
        <f t="shared" si="21"/>
        <v>0</v>
      </c>
      <c r="Q152" s="182">
        <v>0</v>
      </c>
      <c r="R152" s="182">
        <f t="shared" si="22"/>
        <v>0</v>
      </c>
      <c r="S152" s="182">
        <v>0</v>
      </c>
      <c r="T152" s="183">
        <f t="shared" si="23"/>
        <v>0</v>
      </c>
      <c r="V152" s="308"/>
      <c r="AR152" s="23" t="s">
        <v>286</v>
      </c>
      <c r="AT152" s="23" t="s">
        <v>214</v>
      </c>
      <c r="AU152" s="23" t="s">
        <v>80</v>
      </c>
      <c r="AY152" s="23" t="s">
        <v>212</v>
      </c>
      <c r="BE152" s="184">
        <f t="shared" si="24"/>
        <v>2745</v>
      </c>
      <c r="BF152" s="184">
        <f t="shared" si="25"/>
        <v>0</v>
      </c>
      <c r="BG152" s="184">
        <f t="shared" si="26"/>
        <v>0</v>
      </c>
      <c r="BH152" s="184">
        <f t="shared" si="27"/>
        <v>0</v>
      </c>
      <c r="BI152" s="184">
        <f t="shared" si="28"/>
        <v>0</v>
      </c>
      <c r="BJ152" s="23" t="s">
        <v>11</v>
      </c>
      <c r="BK152" s="184">
        <f t="shared" si="29"/>
        <v>2745</v>
      </c>
      <c r="BL152" s="23" t="s">
        <v>286</v>
      </c>
      <c r="BM152" s="23" t="s">
        <v>934</v>
      </c>
    </row>
    <row r="153" spans="2:65" s="1" customFormat="1" ht="16.5" customHeight="1">
      <c r="B153" s="172"/>
      <c r="C153" s="173" t="s">
        <v>590</v>
      </c>
      <c r="D153" s="173" t="s">
        <v>214</v>
      </c>
      <c r="E153" s="174" t="s">
        <v>1222</v>
      </c>
      <c r="F153" s="175" t="s">
        <v>1223</v>
      </c>
      <c r="G153" s="176" t="s">
        <v>1194</v>
      </c>
      <c r="H153" s="177">
        <v>1</v>
      </c>
      <c r="I153" s="178">
        <v>898.69248000000005</v>
      </c>
      <c r="J153" s="179">
        <f t="shared" si="20"/>
        <v>899</v>
      </c>
      <c r="K153" s="175" t="s">
        <v>5</v>
      </c>
      <c r="L153" s="38"/>
      <c r="M153" s="180" t="s">
        <v>5</v>
      </c>
      <c r="N153" s="181" t="s">
        <v>43</v>
      </c>
      <c r="O153" s="39"/>
      <c r="P153" s="182">
        <f t="shared" si="21"/>
        <v>0</v>
      </c>
      <c r="Q153" s="182">
        <v>0</v>
      </c>
      <c r="R153" s="182">
        <f t="shared" si="22"/>
        <v>0</v>
      </c>
      <c r="S153" s="182">
        <v>0</v>
      </c>
      <c r="T153" s="183">
        <f t="shared" si="23"/>
        <v>0</v>
      </c>
      <c r="V153" s="308"/>
      <c r="AR153" s="23" t="s">
        <v>286</v>
      </c>
      <c r="AT153" s="23" t="s">
        <v>214</v>
      </c>
      <c r="AU153" s="23" t="s">
        <v>80</v>
      </c>
      <c r="AY153" s="23" t="s">
        <v>212</v>
      </c>
      <c r="BE153" s="184">
        <f t="shared" si="24"/>
        <v>899</v>
      </c>
      <c r="BF153" s="184">
        <f t="shared" si="25"/>
        <v>0</v>
      </c>
      <c r="BG153" s="184">
        <f t="shared" si="26"/>
        <v>0</v>
      </c>
      <c r="BH153" s="184">
        <f t="shared" si="27"/>
        <v>0</v>
      </c>
      <c r="BI153" s="184">
        <f t="shared" si="28"/>
        <v>0</v>
      </c>
      <c r="BJ153" s="23" t="s">
        <v>11</v>
      </c>
      <c r="BK153" s="184">
        <f t="shared" si="29"/>
        <v>899</v>
      </c>
      <c r="BL153" s="23" t="s">
        <v>286</v>
      </c>
      <c r="BM153" s="23" t="s">
        <v>942</v>
      </c>
    </row>
    <row r="154" spans="2:65" s="1" customFormat="1" ht="25.5" customHeight="1">
      <c r="B154" s="172"/>
      <c r="C154" s="173" t="s">
        <v>598</v>
      </c>
      <c r="D154" s="173" t="s">
        <v>214</v>
      </c>
      <c r="E154" s="174" t="s">
        <v>1224</v>
      </c>
      <c r="F154" s="175" t="s">
        <v>1225</v>
      </c>
      <c r="G154" s="176" t="s">
        <v>1194</v>
      </c>
      <c r="H154" s="177">
        <v>1</v>
      </c>
      <c r="I154" s="178">
        <v>5760.1273599999995</v>
      </c>
      <c r="J154" s="179">
        <f t="shared" si="20"/>
        <v>5760</v>
      </c>
      <c r="K154" s="175" t="s">
        <v>5</v>
      </c>
      <c r="L154" s="38"/>
      <c r="M154" s="180" t="s">
        <v>5</v>
      </c>
      <c r="N154" s="181" t="s">
        <v>43</v>
      </c>
      <c r="O154" s="39"/>
      <c r="P154" s="182">
        <f t="shared" si="21"/>
        <v>0</v>
      </c>
      <c r="Q154" s="182">
        <v>0</v>
      </c>
      <c r="R154" s="182">
        <f t="shared" si="22"/>
        <v>0</v>
      </c>
      <c r="S154" s="182">
        <v>0</v>
      </c>
      <c r="T154" s="183">
        <f t="shared" si="23"/>
        <v>0</v>
      </c>
      <c r="V154" s="308"/>
      <c r="AR154" s="23" t="s">
        <v>286</v>
      </c>
      <c r="AT154" s="23" t="s">
        <v>214</v>
      </c>
      <c r="AU154" s="23" t="s">
        <v>80</v>
      </c>
      <c r="AY154" s="23" t="s">
        <v>212</v>
      </c>
      <c r="BE154" s="184">
        <f t="shared" si="24"/>
        <v>5760</v>
      </c>
      <c r="BF154" s="184">
        <f t="shared" si="25"/>
        <v>0</v>
      </c>
      <c r="BG154" s="184">
        <f t="shared" si="26"/>
        <v>0</v>
      </c>
      <c r="BH154" s="184">
        <f t="shared" si="27"/>
        <v>0</v>
      </c>
      <c r="BI154" s="184">
        <f t="shared" si="28"/>
        <v>0</v>
      </c>
      <c r="BJ154" s="23" t="s">
        <v>11</v>
      </c>
      <c r="BK154" s="184">
        <f t="shared" si="29"/>
        <v>5760</v>
      </c>
      <c r="BL154" s="23" t="s">
        <v>286</v>
      </c>
      <c r="BM154" s="23" t="s">
        <v>953</v>
      </c>
    </row>
    <row r="155" spans="2:65" s="1" customFormat="1" ht="16.5" customHeight="1">
      <c r="B155" s="172"/>
      <c r="C155" s="173" t="s">
        <v>603</v>
      </c>
      <c r="D155" s="173" t="s">
        <v>214</v>
      </c>
      <c r="E155" s="174" t="s">
        <v>1226</v>
      </c>
      <c r="F155" s="175" t="s">
        <v>1227</v>
      </c>
      <c r="G155" s="176" t="s">
        <v>1194</v>
      </c>
      <c r="H155" s="177">
        <v>1</v>
      </c>
      <c r="I155" s="178">
        <v>8380.1184000000012</v>
      </c>
      <c r="J155" s="179">
        <f t="shared" si="20"/>
        <v>8380</v>
      </c>
      <c r="K155" s="175" t="s">
        <v>5</v>
      </c>
      <c r="L155" s="38"/>
      <c r="M155" s="180" t="s">
        <v>5</v>
      </c>
      <c r="N155" s="181" t="s">
        <v>43</v>
      </c>
      <c r="O155" s="39"/>
      <c r="P155" s="182">
        <f t="shared" si="21"/>
        <v>0</v>
      </c>
      <c r="Q155" s="182">
        <v>0</v>
      </c>
      <c r="R155" s="182">
        <f t="shared" si="22"/>
        <v>0</v>
      </c>
      <c r="S155" s="182">
        <v>0</v>
      </c>
      <c r="T155" s="183">
        <f t="shared" si="23"/>
        <v>0</v>
      </c>
      <c r="V155" s="308"/>
      <c r="AR155" s="23" t="s">
        <v>286</v>
      </c>
      <c r="AT155" s="23" t="s">
        <v>214</v>
      </c>
      <c r="AU155" s="23" t="s">
        <v>80</v>
      </c>
      <c r="AY155" s="23" t="s">
        <v>212</v>
      </c>
      <c r="BE155" s="184">
        <f t="shared" si="24"/>
        <v>8380</v>
      </c>
      <c r="BF155" s="184">
        <f t="shared" si="25"/>
        <v>0</v>
      </c>
      <c r="BG155" s="184">
        <f t="shared" si="26"/>
        <v>0</v>
      </c>
      <c r="BH155" s="184">
        <f t="shared" si="27"/>
        <v>0</v>
      </c>
      <c r="BI155" s="184">
        <f t="shared" si="28"/>
        <v>0</v>
      </c>
      <c r="BJ155" s="23" t="s">
        <v>11</v>
      </c>
      <c r="BK155" s="184">
        <f t="shared" si="29"/>
        <v>8380</v>
      </c>
      <c r="BL155" s="23" t="s">
        <v>286</v>
      </c>
      <c r="BM155" s="23" t="s">
        <v>962</v>
      </c>
    </row>
    <row r="156" spans="2:65" s="1" customFormat="1" ht="16.5" customHeight="1">
      <c r="B156" s="172"/>
      <c r="C156" s="173" t="s">
        <v>607</v>
      </c>
      <c r="D156" s="173" t="s">
        <v>214</v>
      </c>
      <c r="E156" s="174" t="s">
        <v>1228</v>
      </c>
      <c r="F156" s="175" t="s">
        <v>1229</v>
      </c>
      <c r="G156" s="176" t="s">
        <v>1194</v>
      </c>
      <c r="H156" s="177">
        <v>1</v>
      </c>
      <c r="I156" s="178">
        <v>3708.4431999999997</v>
      </c>
      <c r="J156" s="179">
        <f t="shared" si="20"/>
        <v>3708</v>
      </c>
      <c r="K156" s="175" t="s">
        <v>5</v>
      </c>
      <c r="L156" s="38"/>
      <c r="M156" s="180" t="s">
        <v>5</v>
      </c>
      <c r="N156" s="181" t="s">
        <v>43</v>
      </c>
      <c r="O156" s="39"/>
      <c r="P156" s="182">
        <f t="shared" si="21"/>
        <v>0</v>
      </c>
      <c r="Q156" s="182">
        <v>0</v>
      </c>
      <c r="R156" s="182">
        <f t="shared" si="22"/>
        <v>0</v>
      </c>
      <c r="S156" s="182">
        <v>0</v>
      </c>
      <c r="T156" s="183">
        <f t="shared" si="23"/>
        <v>0</v>
      </c>
      <c r="V156" s="308"/>
      <c r="AR156" s="23" t="s">
        <v>286</v>
      </c>
      <c r="AT156" s="23" t="s">
        <v>214</v>
      </c>
      <c r="AU156" s="23" t="s">
        <v>80</v>
      </c>
      <c r="AY156" s="23" t="s">
        <v>212</v>
      </c>
      <c r="BE156" s="184">
        <f t="shared" si="24"/>
        <v>3708</v>
      </c>
      <c r="BF156" s="184">
        <f t="shared" si="25"/>
        <v>0</v>
      </c>
      <c r="BG156" s="184">
        <f t="shared" si="26"/>
        <v>0</v>
      </c>
      <c r="BH156" s="184">
        <f t="shared" si="27"/>
        <v>0</v>
      </c>
      <c r="BI156" s="184">
        <f t="shared" si="28"/>
        <v>0</v>
      </c>
      <c r="BJ156" s="23" t="s">
        <v>11</v>
      </c>
      <c r="BK156" s="184">
        <f t="shared" si="29"/>
        <v>3708</v>
      </c>
      <c r="BL156" s="23" t="s">
        <v>286</v>
      </c>
      <c r="BM156" s="23" t="s">
        <v>973</v>
      </c>
    </row>
    <row r="157" spans="2:65" s="1" customFormat="1" ht="25.5" customHeight="1">
      <c r="B157" s="172"/>
      <c r="C157" s="173" t="s">
        <v>612</v>
      </c>
      <c r="D157" s="173" t="s">
        <v>214</v>
      </c>
      <c r="E157" s="174" t="s">
        <v>1230</v>
      </c>
      <c r="F157" s="175" t="s">
        <v>1231</v>
      </c>
      <c r="G157" s="176" t="s">
        <v>247</v>
      </c>
      <c r="H157" s="177">
        <v>7.8E-2</v>
      </c>
      <c r="I157" s="178">
        <v>1531.5388800000001</v>
      </c>
      <c r="J157" s="179">
        <f t="shared" si="20"/>
        <v>119</v>
      </c>
      <c r="K157" s="175" t="s">
        <v>5</v>
      </c>
      <c r="L157" s="38"/>
      <c r="M157" s="180" t="s">
        <v>5</v>
      </c>
      <c r="N157" s="181" t="s">
        <v>43</v>
      </c>
      <c r="O157" s="39"/>
      <c r="P157" s="182">
        <f t="shared" si="21"/>
        <v>0</v>
      </c>
      <c r="Q157" s="182">
        <v>0</v>
      </c>
      <c r="R157" s="182">
        <f t="shared" si="22"/>
        <v>0</v>
      </c>
      <c r="S157" s="182">
        <v>0</v>
      </c>
      <c r="T157" s="183">
        <f t="shared" si="23"/>
        <v>0</v>
      </c>
      <c r="V157" s="308"/>
      <c r="AR157" s="23" t="s">
        <v>286</v>
      </c>
      <c r="AT157" s="23" t="s">
        <v>214</v>
      </c>
      <c r="AU157" s="23" t="s">
        <v>80</v>
      </c>
      <c r="AY157" s="23" t="s">
        <v>212</v>
      </c>
      <c r="BE157" s="184">
        <f t="shared" si="24"/>
        <v>119</v>
      </c>
      <c r="BF157" s="184">
        <f t="shared" si="25"/>
        <v>0</v>
      </c>
      <c r="BG157" s="184">
        <f t="shared" si="26"/>
        <v>0</v>
      </c>
      <c r="BH157" s="184">
        <f t="shared" si="27"/>
        <v>0</v>
      </c>
      <c r="BI157" s="184">
        <f t="shared" si="28"/>
        <v>0</v>
      </c>
      <c r="BJ157" s="23" t="s">
        <v>11</v>
      </c>
      <c r="BK157" s="184">
        <f t="shared" si="29"/>
        <v>119</v>
      </c>
      <c r="BL157" s="23" t="s">
        <v>286</v>
      </c>
      <c r="BM157" s="23" t="s">
        <v>984</v>
      </c>
    </row>
    <row r="158" spans="2:65" s="1" customFormat="1" ht="16.5" customHeight="1">
      <c r="B158" s="172"/>
      <c r="C158" s="173" t="s">
        <v>617</v>
      </c>
      <c r="D158" s="173" t="s">
        <v>214</v>
      </c>
      <c r="E158" s="174" t="s">
        <v>1232</v>
      </c>
      <c r="F158" s="175" t="s">
        <v>1233</v>
      </c>
      <c r="G158" s="176" t="s">
        <v>335</v>
      </c>
      <c r="H158" s="177">
        <v>3</v>
      </c>
      <c r="I158" s="178">
        <v>38.816960000000002</v>
      </c>
      <c r="J158" s="179">
        <f t="shared" si="20"/>
        <v>116</v>
      </c>
      <c r="K158" s="175" t="s">
        <v>5</v>
      </c>
      <c r="L158" s="38"/>
      <c r="M158" s="180" t="s">
        <v>5</v>
      </c>
      <c r="N158" s="181" t="s">
        <v>43</v>
      </c>
      <c r="O158" s="39"/>
      <c r="P158" s="182">
        <f t="shared" si="21"/>
        <v>0</v>
      </c>
      <c r="Q158" s="182">
        <v>0</v>
      </c>
      <c r="R158" s="182">
        <f t="shared" si="22"/>
        <v>0</v>
      </c>
      <c r="S158" s="182">
        <v>0</v>
      </c>
      <c r="T158" s="183">
        <f t="shared" si="23"/>
        <v>0</v>
      </c>
      <c r="V158" s="308"/>
      <c r="AR158" s="23" t="s">
        <v>286</v>
      </c>
      <c r="AT158" s="23" t="s">
        <v>214</v>
      </c>
      <c r="AU158" s="23" t="s">
        <v>80</v>
      </c>
      <c r="AY158" s="23" t="s">
        <v>212</v>
      </c>
      <c r="BE158" s="184">
        <f t="shared" si="24"/>
        <v>116</v>
      </c>
      <c r="BF158" s="184">
        <f t="shared" si="25"/>
        <v>0</v>
      </c>
      <c r="BG158" s="184">
        <f t="shared" si="26"/>
        <v>0</v>
      </c>
      <c r="BH158" s="184">
        <f t="shared" si="27"/>
        <v>0</v>
      </c>
      <c r="BI158" s="184">
        <f t="shared" si="28"/>
        <v>0</v>
      </c>
      <c r="BJ158" s="23" t="s">
        <v>11</v>
      </c>
      <c r="BK158" s="184">
        <f t="shared" si="29"/>
        <v>116</v>
      </c>
      <c r="BL158" s="23" t="s">
        <v>286</v>
      </c>
      <c r="BM158" s="23" t="s">
        <v>994</v>
      </c>
    </row>
    <row r="159" spans="2:65" s="1" customFormat="1" ht="16.5" customHeight="1">
      <c r="B159" s="172"/>
      <c r="C159" s="173" t="s">
        <v>622</v>
      </c>
      <c r="D159" s="173" t="s">
        <v>214</v>
      </c>
      <c r="E159" s="174" t="s">
        <v>1234</v>
      </c>
      <c r="F159" s="175" t="s">
        <v>1235</v>
      </c>
      <c r="G159" s="176" t="s">
        <v>1194</v>
      </c>
      <c r="H159" s="177">
        <v>3</v>
      </c>
      <c r="I159" s="178">
        <v>209.98656</v>
      </c>
      <c r="J159" s="179">
        <f t="shared" si="20"/>
        <v>630</v>
      </c>
      <c r="K159" s="175" t="s">
        <v>5</v>
      </c>
      <c r="L159" s="38"/>
      <c r="M159" s="180" t="s">
        <v>5</v>
      </c>
      <c r="N159" s="181" t="s">
        <v>43</v>
      </c>
      <c r="O159" s="39"/>
      <c r="P159" s="182">
        <f t="shared" si="21"/>
        <v>0</v>
      </c>
      <c r="Q159" s="182">
        <v>0</v>
      </c>
      <c r="R159" s="182">
        <f t="shared" si="22"/>
        <v>0</v>
      </c>
      <c r="S159" s="182">
        <v>0</v>
      </c>
      <c r="T159" s="183">
        <f t="shared" si="23"/>
        <v>0</v>
      </c>
      <c r="V159" s="308"/>
      <c r="AR159" s="23" t="s">
        <v>286</v>
      </c>
      <c r="AT159" s="23" t="s">
        <v>214</v>
      </c>
      <c r="AU159" s="23" t="s">
        <v>80</v>
      </c>
      <c r="AY159" s="23" t="s">
        <v>212</v>
      </c>
      <c r="BE159" s="184">
        <f t="shared" si="24"/>
        <v>630</v>
      </c>
      <c r="BF159" s="184">
        <f t="shared" si="25"/>
        <v>0</v>
      </c>
      <c r="BG159" s="184">
        <f t="shared" si="26"/>
        <v>0</v>
      </c>
      <c r="BH159" s="184">
        <f t="shared" si="27"/>
        <v>0</v>
      </c>
      <c r="BI159" s="184">
        <f t="shared" si="28"/>
        <v>0</v>
      </c>
      <c r="BJ159" s="23" t="s">
        <v>11</v>
      </c>
      <c r="BK159" s="184">
        <f t="shared" si="29"/>
        <v>630</v>
      </c>
      <c r="BL159" s="23" t="s">
        <v>286</v>
      </c>
      <c r="BM159" s="23" t="s">
        <v>1003</v>
      </c>
    </row>
    <row r="160" spans="2:65" s="1" customFormat="1" ht="16.5" customHeight="1">
      <c r="B160" s="172"/>
      <c r="C160" s="173" t="s">
        <v>627</v>
      </c>
      <c r="D160" s="173" t="s">
        <v>214</v>
      </c>
      <c r="E160" s="174" t="s">
        <v>1236</v>
      </c>
      <c r="F160" s="175" t="s">
        <v>1237</v>
      </c>
      <c r="G160" s="176" t="s">
        <v>1194</v>
      </c>
      <c r="H160" s="177">
        <v>1</v>
      </c>
      <c r="I160" s="178">
        <v>702.19712000000004</v>
      </c>
      <c r="J160" s="179">
        <f t="shared" si="20"/>
        <v>702</v>
      </c>
      <c r="K160" s="175" t="s">
        <v>5</v>
      </c>
      <c r="L160" s="38"/>
      <c r="M160" s="180" t="s">
        <v>5</v>
      </c>
      <c r="N160" s="181" t="s">
        <v>43</v>
      </c>
      <c r="O160" s="39"/>
      <c r="P160" s="182">
        <f t="shared" si="21"/>
        <v>0</v>
      </c>
      <c r="Q160" s="182">
        <v>0</v>
      </c>
      <c r="R160" s="182">
        <f t="shared" si="22"/>
        <v>0</v>
      </c>
      <c r="S160" s="182">
        <v>0</v>
      </c>
      <c r="T160" s="183">
        <f t="shared" si="23"/>
        <v>0</v>
      </c>
      <c r="V160" s="308"/>
      <c r="AR160" s="23" t="s">
        <v>286</v>
      </c>
      <c r="AT160" s="23" t="s">
        <v>214</v>
      </c>
      <c r="AU160" s="23" t="s">
        <v>80</v>
      </c>
      <c r="AY160" s="23" t="s">
        <v>212</v>
      </c>
      <c r="BE160" s="184">
        <f t="shared" si="24"/>
        <v>702</v>
      </c>
      <c r="BF160" s="184">
        <f t="shared" si="25"/>
        <v>0</v>
      </c>
      <c r="BG160" s="184">
        <f t="shared" si="26"/>
        <v>0</v>
      </c>
      <c r="BH160" s="184">
        <f t="shared" si="27"/>
        <v>0</v>
      </c>
      <c r="BI160" s="184">
        <f t="shared" si="28"/>
        <v>0</v>
      </c>
      <c r="BJ160" s="23" t="s">
        <v>11</v>
      </c>
      <c r="BK160" s="184">
        <f t="shared" si="29"/>
        <v>702</v>
      </c>
      <c r="BL160" s="23" t="s">
        <v>286</v>
      </c>
      <c r="BM160" s="23" t="s">
        <v>1013</v>
      </c>
    </row>
    <row r="161" spans="2:65" s="1" customFormat="1" ht="16.5" customHeight="1">
      <c r="B161" s="172"/>
      <c r="C161" s="173" t="s">
        <v>631</v>
      </c>
      <c r="D161" s="173" t="s">
        <v>214</v>
      </c>
      <c r="E161" s="174" t="s">
        <v>1238</v>
      </c>
      <c r="F161" s="175" t="s">
        <v>1239</v>
      </c>
      <c r="G161" s="176" t="s">
        <v>1194</v>
      </c>
      <c r="H161" s="177">
        <v>1</v>
      </c>
      <c r="I161" s="178">
        <v>164.71168</v>
      </c>
      <c r="J161" s="179">
        <f t="shared" si="20"/>
        <v>165</v>
      </c>
      <c r="K161" s="175" t="s">
        <v>5</v>
      </c>
      <c r="L161" s="38"/>
      <c r="M161" s="180" t="s">
        <v>5</v>
      </c>
      <c r="N161" s="181" t="s">
        <v>43</v>
      </c>
      <c r="O161" s="39"/>
      <c r="P161" s="182">
        <f t="shared" si="21"/>
        <v>0</v>
      </c>
      <c r="Q161" s="182">
        <v>0</v>
      </c>
      <c r="R161" s="182">
        <f t="shared" si="22"/>
        <v>0</v>
      </c>
      <c r="S161" s="182">
        <v>0</v>
      </c>
      <c r="T161" s="183">
        <f t="shared" si="23"/>
        <v>0</v>
      </c>
      <c r="V161" s="308"/>
      <c r="AR161" s="23" t="s">
        <v>286</v>
      </c>
      <c r="AT161" s="23" t="s">
        <v>214</v>
      </c>
      <c r="AU161" s="23" t="s">
        <v>80</v>
      </c>
      <c r="AY161" s="23" t="s">
        <v>212</v>
      </c>
      <c r="BE161" s="184">
        <f t="shared" si="24"/>
        <v>165</v>
      </c>
      <c r="BF161" s="184">
        <f t="shared" si="25"/>
        <v>0</v>
      </c>
      <c r="BG161" s="184">
        <f t="shared" si="26"/>
        <v>0</v>
      </c>
      <c r="BH161" s="184">
        <f t="shared" si="27"/>
        <v>0</v>
      </c>
      <c r="BI161" s="184">
        <f t="shared" si="28"/>
        <v>0</v>
      </c>
      <c r="BJ161" s="23" t="s">
        <v>11</v>
      </c>
      <c r="BK161" s="184">
        <f t="shared" si="29"/>
        <v>165</v>
      </c>
      <c r="BL161" s="23" t="s">
        <v>286</v>
      </c>
      <c r="BM161" s="23" t="s">
        <v>1025</v>
      </c>
    </row>
    <row r="162" spans="2:65" s="1" customFormat="1" ht="16.5" customHeight="1">
      <c r="B162" s="172"/>
      <c r="C162" s="173" t="s">
        <v>642</v>
      </c>
      <c r="D162" s="173" t="s">
        <v>214</v>
      </c>
      <c r="E162" s="174" t="s">
        <v>1240</v>
      </c>
      <c r="F162" s="175" t="s">
        <v>1241</v>
      </c>
      <c r="G162" s="176" t="s">
        <v>1194</v>
      </c>
      <c r="H162" s="177">
        <v>3</v>
      </c>
      <c r="I162" s="178">
        <v>137.73919999999998</v>
      </c>
      <c r="J162" s="179">
        <f t="shared" si="20"/>
        <v>413</v>
      </c>
      <c r="K162" s="175" t="s">
        <v>5</v>
      </c>
      <c r="L162" s="38"/>
      <c r="M162" s="180" t="s">
        <v>5</v>
      </c>
      <c r="N162" s="181" t="s">
        <v>43</v>
      </c>
      <c r="O162" s="39"/>
      <c r="P162" s="182">
        <f t="shared" si="21"/>
        <v>0</v>
      </c>
      <c r="Q162" s="182">
        <v>0</v>
      </c>
      <c r="R162" s="182">
        <f t="shared" si="22"/>
        <v>0</v>
      </c>
      <c r="S162" s="182">
        <v>0</v>
      </c>
      <c r="T162" s="183">
        <f t="shared" si="23"/>
        <v>0</v>
      </c>
      <c r="V162" s="308"/>
      <c r="AR162" s="23" t="s">
        <v>286</v>
      </c>
      <c r="AT162" s="23" t="s">
        <v>214</v>
      </c>
      <c r="AU162" s="23" t="s">
        <v>80</v>
      </c>
      <c r="AY162" s="23" t="s">
        <v>212</v>
      </c>
      <c r="BE162" s="184">
        <f t="shared" si="24"/>
        <v>413</v>
      </c>
      <c r="BF162" s="184">
        <f t="shared" si="25"/>
        <v>0</v>
      </c>
      <c r="BG162" s="184">
        <f t="shared" si="26"/>
        <v>0</v>
      </c>
      <c r="BH162" s="184">
        <f t="shared" si="27"/>
        <v>0</v>
      </c>
      <c r="BI162" s="184">
        <f t="shared" si="28"/>
        <v>0</v>
      </c>
      <c r="BJ162" s="23" t="s">
        <v>11</v>
      </c>
      <c r="BK162" s="184">
        <f t="shared" si="29"/>
        <v>413</v>
      </c>
      <c r="BL162" s="23" t="s">
        <v>286</v>
      </c>
      <c r="BM162" s="23" t="s">
        <v>1037</v>
      </c>
    </row>
    <row r="163" spans="2:65" s="1" customFormat="1" ht="16.5" customHeight="1">
      <c r="B163" s="172"/>
      <c r="C163" s="173" t="s">
        <v>647</v>
      </c>
      <c r="D163" s="173" t="s">
        <v>214</v>
      </c>
      <c r="E163" s="174" t="s">
        <v>1242</v>
      </c>
      <c r="F163" s="175" t="s">
        <v>1243</v>
      </c>
      <c r="G163" s="176" t="s">
        <v>1194</v>
      </c>
      <c r="H163" s="177">
        <v>1</v>
      </c>
      <c r="I163" s="178">
        <v>73.973439999999997</v>
      </c>
      <c r="J163" s="179">
        <f t="shared" si="20"/>
        <v>74</v>
      </c>
      <c r="K163" s="175" t="s">
        <v>5</v>
      </c>
      <c r="L163" s="38"/>
      <c r="M163" s="180" t="s">
        <v>5</v>
      </c>
      <c r="N163" s="181" t="s">
        <v>43</v>
      </c>
      <c r="O163" s="39"/>
      <c r="P163" s="182">
        <f t="shared" si="21"/>
        <v>0</v>
      </c>
      <c r="Q163" s="182">
        <v>0</v>
      </c>
      <c r="R163" s="182">
        <f t="shared" si="22"/>
        <v>0</v>
      </c>
      <c r="S163" s="182">
        <v>0</v>
      </c>
      <c r="T163" s="183">
        <f t="shared" si="23"/>
        <v>0</v>
      </c>
      <c r="V163" s="308"/>
      <c r="AR163" s="23" t="s">
        <v>286</v>
      </c>
      <c r="AT163" s="23" t="s">
        <v>214</v>
      </c>
      <c r="AU163" s="23" t="s">
        <v>80</v>
      </c>
      <c r="AY163" s="23" t="s">
        <v>212</v>
      </c>
      <c r="BE163" s="184">
        <f t="shared" si="24"/>
        <v>74</v>
      </c>
      <c r="BF163" s="184">
        <f t="shared" si="25"/>
        <v>0</v>
      </c>
      <c r="BG163" s="184">
        <f t="shared" si="26"/>
        <v>0</v>
      </c>
      <c r="BH163" s="184">
        <f t="shared" si="27"/>
        <v>0</v>
      </c>
      <c r="BI163" s="184">
        <f t="shared" si="28"/>
        <v>0</v>
      </c>
      <c r="BJ163" s="23" t="s">
        <v>11</v>
      </c>
      <c r="BK163" s="184">
        <f t="shared" si="29"/>
        <v>74</v>
      </c>
      <c r="BL163" s="23" t="s">
        <v>286</v>
      </c>
      <c r="BM163" s="23" t="s">
        <v>1047</v>
      </c>
    </row>
    <row r="164" spans="2:65" s="1" customFormat="1" ht="16.5" customHeight="1">
      <c r="B164" s="172"/>
      <c r="C164" s="173" t="s">
        <v>651</v>
      </c>
      <c r="D164" s="173" t="s">
        <v>214</v>
      </c>
      <c r="E164" s="174" t="s">
        <v>1244</v>
      </c>
      <c r="F164" s="175" t="s">
        <v>1245</v>
      </c>
      <c r="G164" s="176" t="s">
        <v>1194</v>
      </c>
      <c r="H164" s="177">
        <v>1</v>
      </c>
      <c r="I164" s="178">
        <v>151.23039999999997</v>
      </c>
      <c r="J164" s="179">
        <f t="shared" si="20"/>
        <v>151</v>
      </c>
      <c r="K164" s="175" t="s">
        <v>5</v>
      </c>
      <c r="L164" s="38"/>
      <c r="M164" s="180" t="s">
        <v>5</v>
      </c>
      <c r="N164" s="181" t="s">
        <v>43</v>
      </c>
      <c r="O164" s="39"/>
      <c r="P164" s="182">
        <f t="shared" si="21"/>
        <v>0</v>
      </c>
      <c r="Q164" s="182">
        <v>0</v>
      </c>
      <c r="R164" s="182">
        <f t="shared" si="22"/>
        <v>0</v>
      </c>
      <c r="S164" s="182">
        <v>0</v>
      </c>
      <c r="T164" s="183">
        <f t="shared" si="23"/>
        <v>0</v>
      </c>
      <c r="V164" s="308"/>
      <c r="AR164" s="23" t="s">
        <v>286</v>
      </c>
      <c r="AT164" s="23" t="s">
        <v>214</v>
      </c>
      <c r="AU164" s="23" t="s">
        <v>80</v>
      </c>
      <c r="AY164" s="23" t="s">
        <v>212</v>
      </c>
      <c r="BE164" s="184">
        <f t="shared" si="24"/>
        <v>151</v>
      </c>
      <c r="BF164" s="184">
        <f t="shared" si="25"/>
        <v>0</v>
      </c>
      <c r="BG164" s="184">
        <f t="shared" si="26"/>
        <v>0</v>
      </c>
      <c r="BH164" s="184">
        <f t="shared" si="27"/>
        <v>0</v>
      </c>
      <c r="BI164" s="184">
        <f t="shared" si="28"/>
        <v>0</v>
      </c>
      <c r="BJ164" s="23" t="s">
        <v>11</v>
      </c>
      <c r="BK164" s="184">
        <f t="shared" si="29"/>
        <v>151</v>
      </c>
      <c r="BL164" s="23" t="s">
        <v>286</v>
      </c>
      <c r="BM164" s="23" t="s">
        <v>1055</v>
      </c>
    </row>
    <row r="165" spans="2:65" s="1" customFormat="1" ht="25.5" customHeight="1">
      <c r="B165" s="172"/>
      <c r="C165" s="173" t="s">
        <v>657</v>
      </c>
      <c r="D165" s="173" t="s">
        <v>214</v>
      </c>
      <c r="E165" s="174" t="s">
        <v>1246</v>
      </c>
      <c r="F165" s="175" t="s">
        <v>1247</v>
      </c>
      <c r="G165" s="176" t="s">
        <v>1194</v>
      </c>
      <c r="H165" s="177">
        <v>1</v>
      </c>
      <c r="I165" s="178">
        <v>1531.5388800000001</v>
      </c>
      <c r="J165" s="179">
        <f t="shared" si="20"/>
        <v>1532</v>
      </c>
      <c r="K165" s="175" t="s">
        <v>5</v>
      </c>
      <c r="L165" s="38"/>
      <c r="M165" s="180" t="s">
        <v>5</v>
      </c>
      <c r="N165" s="181" t="s">
        <v>43</v>
      </c>
      <c r="O165" s="39"/>
      <c r="P165" s="182">
        <f t="shared" si="21"/>
        <v>0</v>
      </c>
      <c r="Q165" s="182">
        <v>0</v>
      </c>
      <c r="R165" s="182">
        <f t="shared" si="22"/>
        <v>0</v>
      </c>
      <c r="S165" s="182">
        <v>0</v>
      </c>
      <c r="T165" s="183">
        <f t="shared" si="23"/>
        <v>0</v>
      </c>
      <c r="V165" s="308"/>
      <c r="AR165" s="23" t="s">
        <v>286</v>
      </c>
      <c r="AT165" s="23" t="s">
        <v>214</v>
      </c>
      <c r="AU165" s="23" t="s">
        <v>80</v>
      </c>
      <c r="AY165" s="23" t="s">
        <v>212</v>
      </c>
      <c r="BE165" s="184">
        <f t="shared" si="24"/>
        <v>1532</v>
      </c>
      <c r="BF165" s="184">
        <f t="shared" si="25"/>
        <v>0</v>
      </c>
      <c r="BG165" s="184">
        <f t="shared" si="26"/>
        <v>0</v>
      </c>
      <c r="BH165" s="184">
        <f t="shared" si="27"/>
        <v>0</v>
      </c>
      <c r="BI165" s="184">
        <f t="shared" si="28"/>
        <v>0</v>
      </c>
      <c r="BJ165" s="23" t="s">
        <v>11</v>
      </c>
      <c r="BK165" s="184">
        <f t="shared" si="29"/>
        <v>1532</v>
      </c>
      <c r="BL165" s="23" t="s">
        <v>286</v>
      </c>
      <c r="BM165" s="23" t="s">
        <v>1066</v>
      </c>
    </row>
    <row r="166" spans="2:65" s="1" customFormat="1" ht="16.5" customHeight="1">
      <c r="B166" s="172"/>
      <c r="C166" s="173" t="s">
        <v>664</v>
      </c>
      <c r="D166" s="173" t="s">
        <v>214</v>
      </c>
      <c r="E166" s="174" t="s">
        <v>1248</v>
      </c>
      <c r="F166" s="175" t="s">
        <v>1249</v>
      </c>
      <c r="G166" s="176" t="s">
        <v>335</v>
      </c>
      <c r="H166" s="177">
        <v>1</v>
      </c>
      <c r="I166" s="178">
        <v>337.13120000000004</v>
      </c>
      <c r="J166" s="179">
        <f t="shared" si="20"/>
        <v>337</v>
      </c>
      <c r="K166" s="175" t="s">
        <v>5</v>
      </c>
      <c r="L166" s="38"/>
      <c r="M166" s="180" t="s">
        <v>5</v>
      </c>
      <c r="N166" s="181" t="s">
        <v>43</v>
      </c>
      <c r="O166" s="39"/>
      <c r="P166" s="182">
        <f t="shared" si="21"/>
        <v>0</v>
      </c>
      <c r="Q166" s="182">
        <v>0</v>
      </c>
      <c r="R166" s="182">
        <f t="shared" si="22"/>
        <v>0</v>
      </c>
      <c r="S166" s="182">
        <v>0</v>
      </c>
      <c r="T166" s="183">
        <f t="shared" si="23"/>
        <v>0</v>
      </c>
      <c r="V166" s="308"/>
      <c r="AR166" s="23" t="s">
        <v>286</v>
      </c>
      <c r="AT166" s="23" t="s">
        <v>214</v>
      </c>
      <c r="AU166" s="23" t="s">
        <v>80</v>
      </c>
      <c r="AY166" s="23" t="s">
        <v>212</v>
      </c>
      <c r="BE166" s="184">
        <f t="shared" si="24"/>
        <v>337</v>
      </c>
      <c r="BF166" s="184">
        <f t="shared" si="25"/>
        <v>0</v>
      </c>
      <c r="BG166" s="184">
        <f t="shared" si="26"/>
        <v>0</v>
      </c>
      <c r="BH166" s="184">
        <f t="shared" si="27"/>
        <v>0</v>
      </c>
      <c r="BI166" s="184">
        <f t="shared" si="28"/>
        <v>0</v>
      </c>
      <c r="BJ166" s="23" t="s">
        <v>11</v>
      </c>
      <c r="BK166" s="184">
        <f t="shared" si="29"/>
        <v>337</v>
      </c>
      <c r="BL166" s="23" t="s">
        <v>286</v>
      </c>
      <c r="BM166" s="23" t="s">
        <v>1250</v>
      </c>
    </row>
    <row r="167" spans="2:65" s="1" customFormat="1" ht="16.5" customHeight="1">
      <c r="B167" s="172"/>
      <c r="C167" s="173" t="s">
        <v>670</v>
      </c>
      <c r="D167" s="173" t="s">
        <v>214</v>
      </c>
      <c r="E167" s="174" t="s">
        <v>1251</v>
      </c>
      <c r="F167" s="175" t="s">
        <v>1252</v>
      </c>
      <c r="G167" s="176" t="s">
        <v>1194</v>
      </c>
      <c r="H167" s="177">
        <v>1</v>
      </c>
      <c r="I167" s="178">
        <v>3024.5484799999999</v>
      </c>
      <c r="J167" s="179">
        <f t="shared" si="20"/>
        <v>3025</v>
      </c>
      <c r="K167" s="175" t="s">
        <v>5</v>
      </c>
      <c r="L167" s="38"/>
      <c r="M167" s="180" t="s">
        <v>5</v>
      </c>
      <c r="N167" s="181" t="s">
        <v>43</v>
      </c>
      <c r="O167" s="39"/>
      <c r="P167" s="182">
        <f t="shared" si="21"/>
        <v>0</v>
      </c>
      <c r="Q167" s="182">
        <v>0</v>
      </c>
      <c r="R167" s="182">
        <f t="shared" si="22"/>
        <v>0</v>
      </c>
      <c r="S167" s="182">
        <v>0</v>
      </c>
      <c r="T167" s="183">
        <f t="shared" si="23"/>
        <v>0</v>
      </c>
      <c r="V167" s="308"/>
      <c r="AR167" s="23" t="s">
        <v>286</v>
      </c>
      <c r="AT167" s="23" t="s">
        <v>214</v>
      </c>
      <c r="AU167" s="23" t="s">
        <v>80</v>
      </c>
      <c r="AY167" s="23" t="s">
        <v>212</v>
      </c>
      <c r="BE167" s="184">
        <f t="shared" si="24"/>
        <v>3025</v>
      </c>
      <c r="BF167" s="184">
        <f t="shared" si="25"/>
        <v>0</v>
      </c>
      <c r="BG167" s="184">
        <f t="shared" si="26"/>
        <v>0</v>
      </c>
      <c r="BH167" s="184">
        <f t="shared" si="27"/>
        <v>0</v>
      </c>
      <c r="BI167" s="184">
        <f t="shared" si="28"/>
        <v>0</v>
      </c>
      <c r="BJ167" s="23" t="s">
        <v>11</v>
      </c>
      <c r="BK167" s="184">
        <f t="shared" si="29"/>
        <v>3025</v>
      </c>
      <c r="BL167" s="23" t="s">
        <v>286</v>
      </c>
      <c r="BM167" s="23" t="s">
        <v>1253</v>
      </c>
    </row>
    <row r="168" spans="2:65" s="1" customFormat="1" ht="16.5" customHeight="1">
      <c r="B168" s="172"/>
      <c r="C168" s="173" t="s">
        <v>675</v>
      </c>
      <c r="D168" s="173" t="s">
        <v>214</v>
      </c>
      <c r="E168" s="174" t="s">
        <v>1254</v>
      </c>
      <c r="F168" s="175" t="s">
        <v>1255</v>
      </c>
      <c r="G168" s="176" t="s">
        <v>335</v>
      </c>
      <c r="H168" s="177">
        <v>1</v>
      </c>
      <c r="I168" s="178">
        <v>337.13120000000004</v>
      </c>
      <c r="J168" s="179">
        <f t="shared" si="20"/>
        <v>337</v>
      </c>
      <c r="K168" s="175" t="s">
        <v>5</v>
      </c>
      <c r="L168" s="38"/>
      <c r="M168" s="180" t="s">
        <v>5</v>
      </c>
      <c r="N168" s="181" t="s">
        <v>43</v>
      </c>
      <c r="O168" s="39"/>
      <c r="P168" s="182">
        <f t="shared" si="21"/>
        <v>0</v>
      </c>
      <c r="Q168" s="182">
        <v>0</v>
      </c>
      <c r="R168" s="182">
        <f t="shared" si="22"/>
        <v>0</v>
      </c>
      <c r="S168" s="182">
        <v>0</v>
      </c>
      <c r="T168" s="183">
        <f t="shared" si="23"/>
        <v>0</v>
      </c>
      <c r="V168" s="308"/>
      <c r="AR168" s="23" t="s">
        <v>286</v>
      </c>
      <c r="AT168" s="23" t="s">
        <v>214</v>
      </c>
      <c r="AU168" s="23" t="s">
        <v>80</v>
      </c>
      <c r="AY168" s="23" t="s">
        <v>212</v>
      </c>
      <c r="BE168" s="184">
        <f t="shared" si="24"/>
        <v>337</v>
      </c>
      <c r="BF168" s="184">
        <f t="shared" si="25"/>
        <v>0</v>
      </c>
      <c r="BG168" s="184">
        <f t="shared" si="26"/>
        <v>0</v>
      </c>
      <c r="BH168" s="184">
        <f t="shared" si="27"/>
        <v>0</v>
      </c>
      <c r="BI168" s="184">
        <f t="shared" si="28"/>
        <v>0</v>
      </c>
      <c r="BJ168" s="23" t="s">
        <v>11</v>
      </c>
      <c r="BK168" s="184">
        <f t="shared" si="29"/>
        <v>337</v>
      </c>
      <c r="BL168" s="23" t="s">
        <v>286</v>
      </c>
      <c r="BM168" s="23" t="s">
        <v>1256</v>
      </c>
    </row>
    <row r="169" spans="2:65" s="1" customFormat="1" ht="25.5" customHeight="1">
      <c r="B169" s="172"/>
      <c r="C169" s="173" t="s">
        <v>679</v>
      </c>
      <c r="D169" s="173" t="s">
        <v>214</v>
      </c>
      <c r="E169" s="174" t="s">
        <v>1257</v>
      </c>
      <c r="F169" s="175" t="s">
        <v>1258</v>
      </c>
      <c r="G169" s="176" t="s">
        <v>1259</v>
      </c>
      <c r="H169" s="177">
        <v>1</v>
      </c>
      <c r="I169" s="178">
        <v>818.74720000000002</v>
      </c>
      <c r="J169" s="179">
        <f t="shared" si="20"/>
        <v>819</v>
      </c>
      <c r="K169" s="175" t="s">
        <v>5</v>
      </c>
      <c r="L169" s="38"/>
      <c r="M169" s="180" t="s">
        <v>5</v>
      </c>
      <c r="N169" s="181" t="s">
        <v>43</v>
      </c>
      <c r="O169" s="39"/>
      <c r="P169" s="182">
        <f t="shared" si="21"/>
        <v>0</v>
      </c>
      <c r="Q169" s="182">
        <v>0</v>
      </c>
      <c r="R169" s="182">
        <f t="shared" si="22"/>
        <v>0</v>
      </c>
      <c r="S169" s="182">
        <v>0</v>
      </c>
      <c r="T169" s="183">
        <f t="shared" si="23"/>
        <v>0</v>
      </c>
      <c r="V169" s="308"/>
      <c r="AR169" s="23" t="s">
        <v>286</v>
      </c>
      <c r="AT169" s="23" t="s">
        <v>214</v>
      </c>
      <c r="AU169" s="23" t="s">
        <v>80</v>
      </c>
      <c r="AY169" s="23" t="s">
        <v>212</v>
      </c>
      <c r="BE169" s="184">
        <f t="shared" si="24"/>
        <v>819</v>
      </c>
      <c r="BF169" s="184">
        <f t="shared" si="25"/>
        <v>0</v>
      </c>
      <c r="BG169" s="184">
        <f t="shared" si="26"/>
        <v>0</v>
      </c>
      <c r="BH169" s="184">
        <f t="shared" si="27"/>
        <v>0</v>
      </c>
      <c r="BI169" s="184">
        <f t="shared" si="28"/>
        <v>0</v>
      </c>
      <c r="BJ169" s="23" t="s">
        <v>11</v>
      </c>
      <c r="BK169" s="184">
        <f t="shared" si="29"/>
        <v>819</v>
      </c>
      <c r="BL169" s="23" t="s">
        <v>286</v>
      </c>
      <c r="BM169" s="23" t="s">
        <v>1260</v>
      </c>
    </row>
    <row r="170" spans="2:65" s="1" customFormat="1" ht="25.5" customHeight="1">
      <c r="B170" s="172"/>
      <c r="C170" s="173" t="s">
        <v>685</v>
      </c>
      <c r="D170" s="173" t="s">
        <v>214</v>
      </c>
      <c r="E170" s="174" t="s">
        <v>1261</v>
      </c>
      <c r="F170" s="175" t="s">
        <v>1262</v>
      </c>
      <c r="G170" s="176" t="s">
        <v>1259</v>
      </c>
      <c r="H170" s="177">
        <v>1</v>
      </c>
      <c r="I170" s="178">
        <v>433.45439999999996</v>
      </c>
      <c r="J170" s="179">
        <f t="shared" si="20"/>
        <v>433</v>
      </c>
      <c r="K170" s="175" t="s">
        <v>5</v>
      </c>
      <c r="L170" s="38"/>
      <c r="M170" s="180" t="s">
        <v>5</v>
      </c>
      <c r="N170" s="181" t="s">
        <v>43</v>
      </c>
      <c r="O170" s="39"/>
      <c r="P170" s="182">
        <f t="shared" si="21"/>
        <v>0</v>
      </c>
      <c r="Q170" s="182">
        <v>0</v>
      </c>
      <c r="R170" s="182">
        <f t="shared" si="22"/>
        <v>0</v>
      </c>
      <c r="S170" s="182">
        <v>0</v>
      </c>
      <c r="T170" s="183">
        <f t="shared" si="23"/>
        <v>0</v>
      </c>
      <c r="V170" s="308"/>
      <c r="AR170" s="23" t="s">
        <v>286</v>
      </c>
      <c r="AT170" s="23" t="s">
        <v>214</v>
      </c>
      <c r="AU170" s="23" t="s">
        <v>80</v>
      </c>
      <c r="AY170" s="23" t="s">
        <v>212</v>
      </c>
      <c r="BE170" s="184">
        <f t="shared" si="24"/>
        <v>433</v>
      </c>
      <c r="BF170" s="184">
        <f t="shared" si="25"/>
        <v>0</v>
      </c>
      <c r="BG170" s="184">
        <f t="shared" si="26"/>
        <v>0</v>
      </c>
      <c r="BH170" s="184">
        <f t="shared" si="27"/>
        <v>0</v>
      </c>
      <c r="BI170" s="184">
        <f t="shared" si="28"/>
        <v>0</v>
      </c>
      <c r="BJ170" s="23" t="s">
        <v>11</v>
      </c>
      <c r="BK170" s="184">
        <f t="shared" si="29"/>
        <v>433</v>
      </c>
      <c r="BL170" s="23" t="s">
        <v>286</v>
      </c>
      <c r="BM170" s="23" t="s">
        <v>1263</v>
      </c>
    </row>
    <row r="171" spans="2:65" s="1" customFormat="1" ht="16.5" customHeight="1">
      <c r="B171" s="172"/>
      <c r="C171" s="173" t="s">
        <v>690</v>
      </c>
      <c r="D171" s="173" t="s">
        <v>214</v>
      </c>
      <c r="E171" s="174" t="s">
        <v>1264</v>
      </c>
      <c r="F171" s="175" t="s">
        <v>1265</v>
      </c>
      <c r="G171" s="176" t="s">
        <v>335</v>
      </c>
      <c r="H171" s="177">
        <v>2</v>
      </c>
      <c r="I171" s="178">
        <v>12.90592</v>
      </c>
      <c r="J171" s="179">
        <f t="shared" si="20"/>
        <v>26</v>
      </c>
      <c r="K171" s="175" t="s">
        <v>5</v>
      </c>
      <c r="L171" s="38"/>
      <c r="M171" s="180" t="s">
        <v>5</v>
      </c>
      <c r="N171" s="181" t="s">
        <v>43</v>
      </c>
      <c r="O171" s="39"/>
      <c r="P171" s="182">
        <f t="shared" si="21"/>
        <v>0</v>
      </c>
      <c r="Q171" s="182">
        <v>0</v>
      </c>
      <c r="R171" s="182">
        <f t="shared" si="22"/>
        <v>0</v>
      </c>
      <c r="S171" s="182">
        <v>0</v>
      </c>
      <c r="T171" s="183">
        <f t="shared" si="23"/>
        <v>0</v>
      </c>
      <c r="V171" s="308"/>
      <c r="AR171" s="23" t="s">
        <v>286</v>
      </c>
      <c r="AT171" s="23" t="s">
        <v>214</v>
      </c>
      <c r="AU171" s="23" t="s">
        <v>80</v>
      </c>
      <c r="AY171" s="23" t="s">
        <v>212</v>
      </c>
      <c r="BE171" s="184">
        <f t="shared" si="24"/>
        <v>26</v>
      </c>
      <c r="BF171" s="184">
        <f t="shared" si="25"/>
        <v>0</v>
      </c>
      <c r="BG171" s="184">
        <f t="shared" si="26"/>
        <v>0</v>
      </c>
      <c r="BH171" s="184">
        <f t="shared" si="27"/>
        <v>0</v>
      </c>
      <c r="BI171" s="184">
        <f t="shared" si="28"/>
        <v>0</v>
      </c>
      <c r="BJ171" s="23" t="s">
        <v>11</v>
      </c>
      <c r="BK171" s="184">
        <f t="shared" si="29"/>
        <v>26</v>
      </c>
      <c r="BL171" s="23" t="s">
        <v>286</v>
      </c>
      <c r="BM171" s="23" t="s">
        <v>1266</v>
      </c>
    </row>
    <row r="172" spans="2:65" s="1" customFormat="1" ht="16.5" customHeight="1">
      <c r="B172" s="172"/>
      <c r="C172" s="173" t="s">
        <v>695</v>
      </c>
      <c r="D172" s="173" t="s">
        <v>214</v>
      </c>
      <c r="E172" s="174" t="s">
        <v>1267</v>
      </c>
      <c r="F172" s="306" t="s">
        <v>1268</v>
      </c>
      <c r="G172" s="176" t="s">
        <v>335</v>
      </c>
      <c r="H172" s="177">
        <v>1</v>
      </c>
      <c r="I172" s="178">
        <v>123.29568</v>
      </c>
      <c r="J172" s="179">
        <f t="shared" si="20"/>
        <v>123</v>
      </c>
      <c r="K172" s="175" t="s">
        <v>5</v>
      </c>
      <c r="L172" s="38"/>
      <c r="M172" s="180" t="s">
        <v>5</v>
      </c>
      <c r="N172" s="181" t="s">
        <v>43</v>
      </c>
      <c r="O172" s="39"/>
      <c r="P172" s="182">
        <f t="shared" si="21"/>
        <v>0</v>
      </c>
      <c r="Q172" s="182">
        <v>0</v>
      </c>
      <c r="R172" s="182">
        <f t="shared" si="22"/>
        <v>0</v>
      </c>
      <c r="S172" s="182">
        <v>0</v>
      </c>
      <c r="T172" s="183">
        <f t="shared" si="23"/>
        <v>0</v>
      </c>
      <c r="V172" s="308"/>
      <c r="AR172" s="23" t="s">
        <v>286</v>
      </c>
      <c r="AT172" s="23" t="s">
        <v>214</v>
      </c>
      <c r="AU172" s="23" t="s">
        <v>80</v>
      </c>
      <c r="AY172" s="23" t="s">
        <v>212</v>
      </c>
      <c r="BE172" s="184">
        <f t="shared" si="24"/>
        <v>123</v>
      </c>
      <c r="BF172" s="184">
        <f t="shared" si="25"/>
        <v>0</v>
      </c>
      <c r="BG172" s="184">
        <f t="shared" si="26"/>
        <v>0</v>
      </c>
      <c r="BH172" s="184">
        <f t="shared" si="27"/>
        <v>0</v>
      </c>
      <c r="BI172" s="184">
        <f t="shared" si="28"/>
        <v>0</v>
      </c>
      <c r="BJ172" s="23" t="s">
        <v>11</v>
      </c>
      <c r="BK172" s="184">
        <f t="shared" si="29"/>
        <v>123</v>
      </c>
      <c r="BL172" s="23" t="s">
        <v>286</v>
      </c>
      <c r="BM172" s="23" t="s">
        <v>1269</v>
      </c>
    </row>
    <row r="173" spans="2:65" s="1" customFormat="1" ht="16.5" customHeight="1">
      <c r="B173" s="172"/>
      <c r="C173" s="173" t="s">
        <v>700</v>
      </c>
      <c r="D173" s="173" t="s">
        <v>214</v>
      </c>
      <c r="E173" s="174" t="s">
        <v>1270</v>
      </c>
      <c r="F173" s="175" t="s">
        <v>1271</v>
      </c>
      <c r="G173" s="176" t="s">
        <v>335</v>
      </c>
      <c r="H173" s="177">
        <v>2</v>
      </c>
      <c r="I173" s="178">
        <v>69.926079999999999</v>
      </c>
      <c r="J173" s="179">
        <f t="shared" si="20"/>
        <v>140</v>
      </c>
      <c r="K173" s="175" t="s">
        <v>5</v>
      </c>
      <c r="L173" s="38"/>
      <c r="M173" s="180" t="s">
        <v>5</v>
      </c>
      <c r="N173" s="181" t="s">
        <v>43</v>
      </c>
      <c r="O173" s="39"/>
      <c r="P173" s="182">
        <f t="shared" si="21"/>
        <v>0</v>
      </c>
      <c r="Q173" s="182">
        <v>0</v>
      </c>
      <c r="R173" s="182">
        <f t="shared" si="22"/>
        <v>0</v>
      </c>
      <c r="S173" s="182">
        <v>0</v>
      </c>
      <c r="T173" s="183">
        <f t="shared" si="23"/>
        <v>0</v>
      </c>
      <c r="V173" s="308"/>
      <c r="AR173" s="23" t="s">
        <v>286</v>
      </c>
      <c r="AT173" s="23" t="s">
        <v>214</v>
      </c>
      <c r="AU173" s="23" t="s">
        <v>80</v>
      </c>
      <c r="AY173" s="23" t="s">
        <v>212</v>
      </c>
      <c r="BE173" s="184">
        <f t="shared" si="24"/>
        <v>140</v>
      </c>
      <c r="BF173" s="184">
        <f t="shared" si="25"/>
        <v>0</v>
      </c>
      <c r="BG173" s="184">
        <f t="shared" si="26"/>
        <v>0</v>
      </c>
      <c r="BH173" s="184">
        <f t="shared" si="27"/>
        <v>0</v>
      </c>
      <c r="BI173" s="184">
        <f t="shared" si="28"/>
        <v>0</v>
      </c>
      <c r="BJ173" s="23" t="s">
        <v>11</v>
      </c>
      <c r="BK173" s="184">
        <f t="shared" si="29"/>
        <v>140</v>
      </c>
      <c r="BL173" s="23" t="s">
        <v>286</v>
      </c>
      <c r="BM173" s="23" t="s">
        <v>1272</v>
      </c>
    </row>
    <row r="174" spans="2:65" s="1" customFormat="1" ht="16.5" customHeight="1">
      <c r="B174" s="172"/>
      <c r="C174" s="173" t="s">
        <v>707</v>
      </c>
      <c r="D174" s="173" t="s">
        <v>214</v>
      </c>
      <c r="E174" s="174" t="s">
        <v>1273</v>
      </c>
      <c r="F174" s="175" t="s">
        <v>1274</v>
      </c>
      <c r="G174" s="176" t="s">
        <v>335</v>
      </c>
      <c r="H174" s="177">
        <v>3</v>
      </c>
      <c r="I174" s="178">
        <v>82.068160000000006</v>
      </c>
      <c r="J174" s="179">
        <f t="shared" si="20"/>
        <v>246</v>
      </c>
      <c r="K174" s="175" t="s">
        <v>5</v>
      </c>
      <c r="L174" s="38"/>
      <c r="M174" s="180" t="s">
        <v>5</v>
      </c>
      <c r="N174" s="181" t="s">
        <v>43</v>
      </c>
      <c r="O174" s="39"/>
      <c r="P174" s="182">
        <f t="shared" si="21"/>
        <v>0</v>
      </c>
      <c r="Q174" s="182">
        <v>0</v>
      </c>
      <c r="R174" s="182">
        <f t="shared" si="22"/>
        <v>0</v>
      </c>
      <c r="S174" s="182">
        <v>0</v>
      </c>
      <c r="T174" s="183">
        <f t="shared" si="23"/>
        <v>0</v>
      </c>
      <c r="V174" s="308"/>
      <c r="AR174" s="23" t="s">
        <v>286</v>
      </c>
      <c r="AT174" s="23" t="s">
        <v>214</v>
      </c>
      <c r="AU174" s="23" t="s">
        <v>80</v>
      </c>
      <c r="AY174" s="23" t="s">
        <v>212</v>
      </c>
      <c r="BE174" s="184">
        <f t="shared" si="24"/>
        <v>246</v>
      </c>
      <c r="BF174" s="184">
        <f t="shared" si="25"/>
        <v>0</v>
      </c>
      <c r="BG174" s="184">
        <f t="shared" si="26"/>
        <v>0</v>
      </c>
      <c r="BH174" s="184">
        <f t="shared" si="27"/>
        <v>0</v>
      </c>
      <c r="BI174" s="184">
        <f t="shared" si="28"/>
        <v>0</v>
      </c>
      <c r="BJ174" s="23" t="s">
        <v>11</v>
      </c>
      <c r="BK174" s="184">
        <f t="shared" si="29"/>
        <v>246</v>
      </c>
      <c r="BL174" s="23" t="s">
        <v>286</v>
      </c>
      <c r="BM174" s="23" t="s">
        <v>1275</v>
      </c>
    </row>
    <row r="175" spans="2:65" s="1" customFormat="1" ht="16.5" customHeight="1">
      <c r="B175" s="172"/>
      <c r="C175" s="173" t="s">
        <v>714</v>
      </c>
      <c r="D175" s="173" t="s">
        <v>214</v>
      </c>
      <c r="E175" s="174" t="s">
        <v>1276</v>
      </c>
      <c r="F175" s="175" t="s">
        <v>1277</v>
      </c>
      <c r="G175" s="176" t="s">
        <v>335</v>
      </c>
      <c r="H175" s="177">
        <v>1</v>
      </c>
      <c r="I175" s="178">
        <v>370.84927999999996</v>
      </c>
      <c r="J175" s="179">
        <f t="shared" si="20"/>
        <v>371</v>
      </c>
      <c r="K175" s="175" t="s">
        <v>5</v>
      </c>
      <c r="L175" s="38"/>
      <c r="M175" s="180" t="s">
        <v>5</v>
      </c>
      <c r="N175" s="181" t="s">
        <v>43</v>
      </c>
      <c r="O175" s="39"/>
      <c r="P175" s="182">
        <f t="shared" si="21"/>
        <v>0</v>
      </c>
      <c r="Q175" s="182">
        <v>0</v>
      </c>
      <c r="R175" s="182">
        <f t="shared" si="22"/>
        <v>0</v>
      </c>
      <c r="S175" s="182">
        <v>0</v>
      </c>
      <c r="T175" s="183">
        <f t="shared" si="23"/>
        <v>0</v>
      </c>
      <c r="V175" s="308"/>
      <c r="AR175" s="23" t="s">
        <v>286</v>
      </c>
      <c r="AT175" s="23" t="s">
        <v>214</v>
      </c>
      <c r="AU175" s="23" t="s">
        <v>80</v>
      </c>
      <c r="AY175" s="23" t="s">
        <v>212</v>
      </c>
      <c r="BE175" s="184">
        <f t="shared" si="24"/>
        <v>371</v>
      </c>
      <c r="BF175" s="184">
        <f t="shared" si="25"/>
        <v>0</v>
      </c>
      <c r="BG175" s="184">
        <f t="shared" si="26"/>
        <v>0</v>
      </c>
      <c r="BH175" s="184">
        <f t="shared" si="27"/>
        <v>0</v>
      </c>
      <c r="BI175" s="184">
        <f t="shared" si="28"/>
        <v>0</v>
      </c>
      <c r="BJ175" s="23" t="s">
        <v>11</v>
      </c>
      <c r="BK175" s="184">
        <f t="shared" si="29"/>
        <v>371</v>
      </c>
      <c r="BL175" s="23" t="s">
        <v>286</v>
      </c>
      <c r="BM175" s="23" t="s">
        <v>1278</v>
      </c>
    </row>
    <row r="176" spans="2:65" s="1" customFormat="1" ht="16.5" customHeight="1">
      <c r="B176" s="172"/>
      <c r="C176" s="173" t="s">
        <v>718</v>
      </c>
      <c r="D176" s="173" t="s">
        <v>214</v>
      </c>
      <c r="E176" s="174" t="s">
        <v>1279</v>
      </c>
      <c r="F176" s="175" t="s">
        <v>1280</v>
      </c>
      <c r="G176" s="176" t="s">
        <v>247</v>
      </c>
      <c r="H176" s="177">
        <v>0.128</v>
      </c>
      <c r="I176" s="178">
        <v>654.03551999999991</v>
      </c>
      <c r="J176" s="179">
        <f t="shared" si="20"/>
        <v>84</v>
      </c>
      <c r="K176" s="175" t="s">
        <v>5</v>
      </c>
      <c r="L176" s="38"/>
      <c r="M176" s="180" t="s">
        <v>5</v>
      </c>
      <c r="N176" s="181" t="s">
        <v>43</v>
      </c>
      <c r="O176" s="39"/>
      <c r="P176" s="182">
        <f t="shared" si="21"/>
        <v>0</v>
      </c>
      <c r="Q176" s="182">
        <v>0</v>
      </c>
      <c r="R176" s="182">
        <f t="shared" si="22"/>
        <v>0</v>
      </c>
      <c r="S176" s="182">
        <v>0</v>
      </c>
      <c r="T176" s="183">
        <f t="shared" si="23"/>
        <v>0</v>
      </c>
      <c r="V176" s="308"/>
      <c r="AR176" s="23" t="s">
        <v>286</v>
      </c>
      <c r="AT176" s="23" t="s">
        <v>214</v>
      </c>
      <c r="AU176" s="23" t="s">
        <v>80</v>
      </c>
      <c r="AY176" s="23" t="s">
        <v>212</v>
      </c>
      <c r="BE176" s="184">
        <f t="shared" si="24"/>
        <v>84</v>
      </c>
      <c r="BF176" s="184">
        <f t="shared" si="25"/>
        <v>0</v>
      </c>
      <c r="BG176" s="184">
        <f t="shared" si="26"/>
        <v>0</v>
      </c>
      <c r="BH176" s="184">
        <f t="shared" si="27"/>
        <v>0</v>
      </c>
      <c r="BI176" s="184">
        <f t="shared" si="28"/>
        <v>0</v>
      </c>
      <c r="BJ176" s="23" t="s">
        <v>11</v>
      </c>
      <c r="BK176" s="184">
        <f t="shared" si="29"/>
        <v>84</v>
      </c>
      <c r="BL176" s="23" t="s">
        <v>286</v>
      </c>
      <c r="BM176" s="23" t="s">
        <v>1281</v>
      </c>
    </row>
    <row r="177" spans="2:65" s="10" customFormat="1" ht="29.85" customHeight="1">
      <c r="B177" s="159"/>
      <c r="D177" s="160" t="s">
        <v>71</v>
      </c>
      <c r="E177" s="170" t="s">
        <v>1282</v>
      </c>
      <c r="F177" s="170" t="s">
        <v>1283</v>
      </c>
      <c r="I177" s="162"/>
      <c r="J177" s="171">
        <f>BK177</f>
        <v>20642</v>
      </c>
      <c r="L177" s="159"/>
      <c r="M177" s="164"/>
      <c r="N177" s="165"/>
      <c r="O177" s="165"/>
      <c r="P177" s="166">
        <f>SUM(P178:P180)</f>
        <v>0</v>
      </c>
      <c r="Q177" s="165"/>
      <c r="R177" s="166">
        <f>SUM(R178:R180)</f>
        <v>0</v>
      </c>
      <c r="S177" s="165"/>
      <c r="T177" s="167">
        <f>SUM(T178:T180)</f>
        <v>0</v>
      </c>
      <c r="V177" s="308"/>
      <c r="AR177" s="160" t="s">
        <v>80</v>
      </c>
      <c r="AT177" s="168" t="s">
        <v>71</v>
      </c>
      <c r="AU177" s="168" t="s">
        <v>11</v>
      </c>
      <c r="AY177" s="160" t="s">
        <v>212</v>
      </c>
      <c r="BK177" s="169">
        <f>SUM(BK178:BK180)</f>
        <v>20642</v>
      </c>
    </row>
    <row r="178" spans="2:65" s="1" customFormat="1" ht="25.5" customHeight="1">
      <c r="B178" s="172"/>
      <c r="C178" s="173" t="s">
        <v>722</v>
      </c>
      <c r="D178" s="173" t="s">
        <v>214</v>
      </c>
      <c r="E178" s="174" t="s">
        <v>1284</v>
      </c>
      <c r="F178" s="175" t="s">
        <v>1285</v>
      </c>
      <c r="G178" s="176" t="s">
        <v>1194</v>
      </c>
      <c r="H178" s="177">
        <v>1</v>
      </c>
      <c r="I178" s="178">
        <v>4440.4995200000003</v>
      </c>
      <c r="J178" s="179">
        <f>ROUND(I178*H178,0)</f>
        <v>4440</v>
      </c>
      <c r="K178" s="175" t="s">
        <v>5</v>
      </c>
      <c r="L178" s="38"/>
      <c r="M178" s="180" t="s">
        <v>5</v>
      </c>
      <c r="N178" s="181" t="s">
        <v>43</v>
      </c>
      <c r="O178" s="39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V178" s="308"/>
      <c r="AR178" s="23" t="s">
        <v>286</v>
      </c>
      <c r="AT178" s="23" t="s">
        <v>214</v>
      </c>
      <c r="AU178" s="23" t="s">
        <v>80</v>
      </c>
      <c r="AY178" s="23" t="s">
        <v>212</v>
      </c>
      <c r="BE178" s="184">
        <f>IF(N178="základní",J178,0)</f>
        <v>4440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23" t="s">
        <v>11</v>
      </c>
      <c r="BK178" s="184">
        <f>ROUND(I178*H178,0)</f>
        <v>4440</v>
      </c>
      <c r="BL178" s="23" t="s">
        <v>286</v>
      </c>
      <c r="BM178" s="23" t="s">
        <v>1286</v>
      </c>
    </row>
    <row r="179" spans="2:65" s="1" customFormat="1" ht="25.5" customHeight="1">
      <c r="B179" s="172"/>
      <c r="C179" s="173" t="s">
        <v>727</v>
      </c>
      <c r="D179" s="173" t="s">
        <v>214</v>
      </c>
      <c r="E179" s="174" t="s">
        <v>1287</v>
      </c>
      <c r="F179" s="175" t="s">
        <v>1288</v>
      </c>
      <c r="G179" s="176" t="s">
        <v>1194</v>
      </c>
      <c r="H179" s="177">
        <v>1</v>
      </c>
      <c r="I179" s="178">
        <v>16182.2976</v>
      </c>
      <c r="J179" s="179">
        <f>ROUND(I179*H179,0)</f>
        <v>16182</v>
      </c>
      <c r="K179" s="175" t="s">
        <v>5</v>
      </c>
      <c r="L179" s="38"/>
      <c r="M179" s="180" t="s">
        <v>5</v>
      </c>
      <c r="N179" s="181" t="s">
        <v>43</v>
      </c>
      <c r="O179" s="39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V179" s="308"/>
      <c r="AR179" s="23" t="s">
        <v>286</v>
      </c>
      <c r="AT179" s="23" t="s">
        <v>214</v>
      </c>
      <c r="AU179" s="23" t="s">
        <v>80</v>
      </c>
      <c r="AY179" s="23" t="s">
        <v>212</v>
      </c>
      <c r="BE179" s="184">
        <f>IF(N179="základní",J179,0)</f>
        <v>16182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23" t="s">
        <v>11</v>
      </c>
      <c r="BK179" s="184">
        <f>ROUND(I179*H179,0)</f>
        <v>16182</v>
      </c>
      <c r="BL179" s="23" t="s">
        <v>286</v>
      </c>
      <c r="BM179" s="23" t="s">
        <v>1289</v>
      </c>
    </row>
    <row r="180" spans="2:65" s="1" customFormat="1" ht="16.5" customHeight="1">
      <c r="B180" s="172"/>
      <c r="C180" s="173" t="s">
        <v>731</v>
      </c>
      <c r="D180" s="173" t="s">
        <v>214</v>
      </c>
      <c r="E180" s="174" t="s">
        <v>1290</v>
      </c>
      <c r="F180" s="175" t="s">
        <v>1291</v>
      </c>
      <c r="G180" s="176" t="s">
        <v>247</v>
      </c>
      <c r="H180" s="177">
        <v>0.03</v>
      </c>
      <c r="I180" s="178">
        <v>654.03551999999991</v>
      </c>
      <c r="J180" s="179">
        <f>ROUND(I180*H180,0)</f>
        <v>20</v>
      </c>
      <c r="K180" s="175" t="s">
        <v>5</v>
      </c>
      <c r="L180" s="38"/>
      <c r="M180" s="180" t="s">
        <v>5</v>
      </c>
      <c r="N180" s="227" t="s">
        <v>43</v>
      </c>
      <c r="O180" s="224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V180" s="308"/>
      <c r="AR180" s="23" t="s">
        <v>286</v>
      </c>
      <c r="AT180" s="23" t="s">
        <v>214</v>
      </c>
      <c r="AU180" s="23" t="s">
        <v>80</v>
      </c>
      <c r="AY180" s="23" t="s">
        <v>212</v>
      </c>
      <c r="BE180" s="184">
        <f>IF(N180="základní",J180,0)</f>
        <v>20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23" t="s">
        <v>11</v>
      </c>
      <c r="BK180" s="184">
        <f>ROUND(I180*H180,0)</f>
        <v>20</v>
      </c>
      <c r="BL180" s="23" t="s">
        <v>286</v>
      </c>
      <c r="BM180" s="23" t="s">
        <v>1292</v>
      </c>
    </row>
    <row r="181" spans="2:65" s="1" customFormat="1" ht="6.95" customHeight="1">
      <c r="B181" s="53"/>
      <c r="C181" s="54"/>
      <c r="D181" s="54"/>
      <c r="E181" s="54"/>
      <c r="F181" s="54"/>
      <c r="G181" s="54"/>
      <c r="H181" s="54"/>
      <c r="I181" s="125"/>
      <c r="J181" s="54"/>
      <c r="K181" s="54"/>
      <c r="L181" s="38"/>
    </row>
  </sheetData>
  <autoFilter ref="C80:K180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9"/>
  <sheetViews>
    <sheetView showGridLines="0" workbookViewId="0">
      <pane ySplit="1" topLeftCell="A80" activePane="bottomLeft" state="frozen"/>
      <selection pane="bottomLeft" activeCell="V82" sqref="V82:V10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</row>
    <row r="9" spans="1:70" s="1" customFormat="1" ht="36.950000000000003" customHeight="1">
      <c r="B9" s="38"/>
      <c r="C9" s="39"/>
      <c r="D9" s="39"/>
      <c r="E9" s="355" t="s">
        <v>1293</v>
      </c>
      <c r="F9" s="356"/>
      <c r="G9" s="356"/>
      <c r="H9" s="356"/>
      <c r="I9" s="104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</row>
    <row r="17" spans="2:11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</row>
    <row r="20" spans="2:11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</row>
    <row r="21" spans="2:11" s="1" customFormat="1" ht="18" customHeight="1">
      <c r="B21" s="38"/>
      <c r="C21" s="39"/>
      <c r="D21" s="39"/>
      <c r="E21" s="34" t="s">
        <v>35</v>
      </c>
      <c r="F21" s="39"/>
      <c r="G21" s="39"/>
      <c r="H21" s="39"/>
      <c r="I21" s="105" t="s">
        <v>32</v>
      </c>
      <c r="J21" s="34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</row>
    <row r="23" spans="2:11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11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11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ROUND(J80,0)</f>
        <v>46073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16">
        <f>ROUND(SUM(BE80:BE98), 0)</f>
        <v>46073</v>
      </c>
      <c r="G30" s="39"/>
      <c r="H30" s="39"/>
      <c r="I30" s="117">
        <v>0.21</v>
      </c>
      <c r="J30" s="116">
        <f>ROUND(ROUND((SUM(BE80:BE98)), 0)*I30, 0)</f>
        <v>9675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16">
        <f>ROUND(SUM(BF80:BF98), 0)</f>
        <v>0</v>
      </c>
      <c r="G31" s="39"/>
      <c r="H31" s="39"/>
      <c r="I31" s="117">
        <v>0.15</v>
      </c>
      <c r="J31" s="116">
        <f>ROUND(ROUND((SUM(BF80:BF98)), 0)*I31, 0)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16">
        <f>ROUND(SUM(BG80:BG98),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16">
        <f>ROUND(SUM(BH80:BH98),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16">
        <f>ROUND(SUM(BI80:BI98),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55748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>4 - ÚT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>Ateliér ADIP, Střelecká 437, Hradec Králové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J80</f>
        <v>46073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183</v>
      </c>
      <c r="E57" s="136"/>
      <c r="F57" s="136"/>
      <c r="G57" s="136"/>
      <c r="H57" s="136"/>
      <c r="I57" s="137"/>
      <c r="J57" s="138">
        <f>J81</f>
        <v>46073</v>
      </c>
      <c r="K57" s="139"/>
    </row>
    <row r="58" spans="2:47" s="8" customFormat="1" ht="19.899999999999999" customHeight="1">
      <c r="B58" s="140"/>
      <c r="C58" s="141"/>
      <c r="D58" s="142" t="s">
        <v>1294</v>
      </c>
      <c r="E58" s="143"/>
      <c r="F58" s="143"/>
      <c r="G58" s="143"/>
      <c r="H58" s="143"/>
      <c r="I58" s="144"/>
      <c r="J58" s="145">
        <f>J82</f>
        <v>46073</v>
      </c>
      <c r="K58" s="146"/>
    </row>
    <row r="59" spans="2:47" s="8" customFormat="1" ht="14.85" customHeight="1">
      <c r="B59" s="140"/>
      <c r="C59" s="141"/>
      <c r="D59" s="142" t="s">
        <v>1295</v>
      </c>
      <c r="E59" s="143"/>
      <c r="F59" s="143"/>
      <c r="G59" s="143"/>
      <c r="H59" s="143"/>
      <c r="I59" s="144"/>
      <c r="J59" s="145">
        <f>J83</f>
        <v>25353</v>
      </c>
      <c r="K59" s="146"/>
    </row>
    <row r="60" spans="2:47" s="8" customFormat="1" ht="14.85" customHeight="1">
      <c r="B60" s="140"/>
      <c r="C60" s="141"/>
      <c r="D60" s="142" t="s">
        <v>1296</v>
      </c>
      <c r="E60" s="143"/>
      <c r="F60" s="143"/>
      <c r="G60" s="143"/>
      <c r="H60" s="143"/>
      <c r="I60" s="144"/>
      <c r="J60" s="145">
        <f>J93</f>
        <v>20720</v>
      </c>
      <c r="K60" s="146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04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25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26"/>
      <c r="J66" s="57"/>
      <c r="K66" s="57"/>
      <c r="L66" s="38"/>
    </row>
    <row r="67" spans="2:63" s="1" customFormat="1" ht="36.950000000000003" customHeight="1">
      <c r="B67" s="38"/>
      <c r="C67" s="58" t="s">
        <v>196</v>
      </c>
      <c r="I67" s="147"/>
      <c r="L67" s="38"/>
    </row>
    <row r="68" spans="2:63" s="1" customFormat="1" ht="6.95" customHeight="1">
      <c r="B68" s="38"/>
      <c r="I68" s="147"/>
      <c r="L68" s="38"/>
    </row>
    <row r="69" spans="2:63" s="1" customFormat="1" ht="14.45" customHeight="1">
      <c r="B69" s="38"/>
      <c r="C69" s="60" t="s">
        <v>20</v>
      </c>
      <c r="I69" s="147"/>
      <c r="L69" s="38"/>
    </row>
    <row r="70" spans="2:63" s="1" customFormat="1" ht="16.5" customHeight="1">
      <c r="B70" s="38"/>
      <c r="E70" s="349" t="str">
        <f>E7</f>
        <v>Přístavba výtahu 2.ZŠ Husitská, pavilon U12</v>
      </c>
      <c r="F70" s="350"/>
      <c r="G70" s="350"/>
      <c r="H70" s="350"/>
      <c r="I70" s="147"/>
      <c r="L70" s="38"/>
    </row>
    <row r="71" spans="2:63" s="1" customFormat="1" ht="14.45" customHeight="1">
      <c r="B71" s="38"/>
      <c r="C71" s="60" t="s">
        <v>121</v>
      </c>
      <c r="I71" s="147"/>
      <c r="L71" s="38"/>
    </row>
    <row r="72" spans="2:63" s="1" customFormat="1" ht="17.25" customHeight="1">
      <c r="B72" s="38"/>
      <c r="E72" s="317" t="str">
        <f>E9</f>
        <v>4 - ÚT</v>
      </c>
      <c r="F72" s="351"/>
      <c r="G72" s="351"/>
      <c r="H72" s="351"/>
      <c r="I72" s="147"/>
      <c r="L72" s="38"/>
    </row>
    <row r="73" spans="2:63" s="1" customFormat="1" ht="6.95" customHeight="1">
      <c r="B73" s="38"/>
      <c r="I73" s="147"/>
      <c r="L73" s="38"/>
    </row>
    <row r="74" spans="2:63" s="1" customFormat="1" ht="18" customHeight="1">
      <c r="B74" s="38"/>
      <c r="C74" s="60" t="s">
        <v>24</v>
      </c>
      <c r="F74" s="148" t="str">
        <f>F12</f>
        <v>Nová Paka</v>
      </c>
      <c r="I74" s="149" t="s">
        <v>26</v>
      </c>
      <c r="J74" s="64">
        <f>IF(J12="","",J12)</f>
        <v>43544</v>
      </c>
      <c r="L74" s="38"/>
    </row>
    <row r="75" spans="2:63" s="1" customFormat="1" ht="6.95" customHeight="1">
      <c r="B75" s="38"/>
      <c r="I75" s="147"/>
      <c r="L75" s="38"/>
    </row>
    <row r="76" spans="2:63" s="1" customFormat="1" ht="15">
      <c r="B76" s="38"/>
      <c r="C76" s="60" t="s">
        <v>29</v>
      </c>
      <c r="F76" s="148" t="str">
        <f>E15</f>
        <v>ZŠ Nová Paka, Husitská 1695</v>
      </c>
      <c r="I76" s="149" t="s">
        <v>34</v>
      </c>
      <c r="J76" s="148" t="str">
        <f>E21</f>
        <v>Ateliér ADIP, Střelecká 437, Hradec Králové</v>
      </c>
      <c r="L76" s="38"/>
    </row>
    <row r="77" spans="2:63" s="1" customFormat="1" ht="14.45" customHeight="1">
      <c r="B77" s="38"/>
      <c r="C77" s="60" t="s">
        <v>33</v>
      </c>
      <c r="F77" s="148" t="str">
        <f>IF(E18="","",E18)</f>
        <v>MATEX HK s.r.o.</v>
      </c>
      <c r="I77" s="147"/>
      <c r="L77" s="38"/>
    </row>
    <row r="78" spans="2:63" s="1" customFormat="1" ht="10.35" customHeight="1">
      <c r="B78" s="38"/>
      <c r="I78" s="147"/>
      <c r="L78" s="38"/>
    </row>
    <row r="79" spans="2:63" s="9" customFormat="1" ht="29.25" customHeight="1">
      <c r="B79" s="150"/>
      <c r="C79" s="151" t="s">
        <v>197</v>
      </c>
      <c r="D79" s="152" t="s">
        <v>57</v>
      </c>
      <c r="E79" s="152" t="s">
        <v>53</v>
      </c>
      <c r="F79" s="152" t="s">
        <v>198</v>
      </c>
      <c r="G79" s="152" t="s">
        <v>199</v>
      </c>
      <c r="H79" s="152" t="s">
        <v>200</v>
      </c>
      <c r="I79" s="153" t="s">
        <v>201</v>
      </c>
      <c r="J79" s="152" t="s">
        <v>170</v>
      </c>
      <c r="K79" s="154" t="s">
        <v>202</v>
      </c>
      <c r="L79" s="150"/>
      <c r="M79" s="70" t="s">
        <v>203</v>
      </c>
      <c r="N79" s="71" t="s">
        <v>42</v>
      </c>
      <c r="O79" s="71" t="s">
        <v>204</v>
      </c>
      <c r="P79" s="71" t="s">
        <v>205</v>
      </c>
      <c r="Q79" s="71" t="s">
        <v>206</v>
      </c>
      <c r="R79" s="71" t="s">
        <v>207</v>
      </c>
      <c r="S79" s="71" t="s">
        <v>208</v>
      </c>
      <c r="T79" s="72" t="s">
        <v>209</v>
      </c>
    </row>
    <row r="80" spans="2:63" s="1" customFormat="1" ht="29.25" customHeight="1">
      <c r="B80" s="38"/>
      <c r="C80" s="74" t="s">
        <v>171</v>
      </c>
      <c r="I80" s="147"/>
      <c r="J80" s="155">
        <f>BK80</f>
        <v>46073</v>
      </c>
      <c r="L80" s="38"/>
      <c r="M80" s="73"/>
      <c r="N80" s="65"/>
      <c r="O80" s="65"/>
      <c r="P80" s="156">
        <f>P81</f>
        <v>0</v>
      </c>
      <c r="Q80" s="65"/>
      <c r="R80" s="156">
        <f>R81</f>
        <v>0</v>
      </c>
      <c r="S80" s="65"/>
      <c r="T80" s="157">
        <f>T81</f>
        <v>0</v>
      </c>
      <c r="AT80" s="23" t="s">
        <v>71</v>
      </c>
      <c r="AU80" s="23" t="s">
        <v>172</v>
      </c>
      <c r="BK80" s="158">
        <f>BK81</f>
        <v>46073</v>
      </c>
    </row>
    <row r="81" spans="2:65" s="10" customFormat="1" ht="37.35" customHeight="1">
      <c r="B81" s="159"/>
      <c r="D81" s="160" t="s">
        <v>71</v>
      </c>
      <c r="E81" s="161" t="s">
        <v>746</v>
      </c>
      <c r="F81" s="161" t="s">
        <v>747</v>
      </c>
      <c r="I81" s="162"/>
      <c r="J81" s="163">
        <f>BK81</f>
        <v>46073</v>
      </c>
      <c r="L81" s="159"/>
      <c r="M81" s="164"/>
      <c r="N81" s="165"/>
      <c r="O81" s="165"/>
      <c r="P81" s="166">
        <f>P82</f>
        <v>0</v>
      </c>
      <c r="Q81" s="165"/>
      <c r="R81" s="166">
        <f>R82</f>
        <v>0</v>
      </c>
      <c r="S81" s="165"/>
      <c r="T81" s="167">
        <f>T82</f>
        <v>0</v>
      </c>
      <c r="AR81" s="160" t="s">
        <v>80</v>
      </c>
      <c r="AT81" s="168" t="s">
        <v>71</v>
      </c>
      <c r="AU81" s="168" t="s">
        <v>72</v>
      </c>
      <c r="AY81" s="160" t="s">
        <v>212</v>
      </c>
      <c r="BK81" s="169">
        <f>BK82</f>
        <v>46073</v>
      </c>
    </row>
    <row r="82" spans="2:65" s="10" customFormat="1" ht="19.899999999999999" customHeight="1">
      <c r="B82" s="159"/>
      <c r="D82" s="160" t="s">
        <v>71</v>
      </c>
      <c r="E82" s="170" t="s">
        <v>617</v>
      </c>
      <c r="F82" s="170" t="s">
        <v>1297</v>
      </c>
      <c r="I82" s="162"/>
      <c r="J82" s="171">
        <f>BK82</f>
        <v>46073</v>
      </c>
      <c r="L82" s="159"/>
      <c r="M82" s="164"/>
      <c r="N82" s="165"/>
      <c r="O82" s="165"/>
      <c r="P82" s="166">
        <f>P83+P93</f>
        <v>0</v>
      </c>
      <c r="Q82" s="165"/>
      <c r="R82" s="166">
        <f>R83+R93</f>
        <v>0</v>
      </c>
      <c r="S82" s="165"/>
      <c r="T82" s="167">
        <f>T83+T93</f>
        <v>0</v>
      </c>
      <c r="AR82" s="160" t="s">
        <v>80</v>
      </c>
      <c r="AT82" s="168" t="s">
        <v>71</v>
      </c>
      <c r="AU82" s="168" t="s">
        <v>11</v>
      </c>
      <c r="AY82" s="160" t="s">
        <v>212</v>
      </c>
      <c r="BK82" s="169">
        <f>BK83+BK93</f>
        <v>46073</v>
      </c>
    </row>
    <row r="83" spans="2:65" s="10" customFormat="1" ht="14.85" customHeight="1">
      <c r="B83" s="159"/>
      <c r="D83" s="160" t="s">
        <v>71</v>
      </c>
      <c r="E83" s="170" t="s">
        <v>11</v>
      </c>
      <c r="F83" s="170" t="s">
        <v>1298</v>
      </c>
      <c r="I83" s="162"/>
      <c r="J83" s="171">
        <f>BK83</f>
        <v>25353</v>
      </c>
      <c r="L83" s="159"/>
      <c r="M83" s="164"/>
      <c r="N83" s="165"/>
      <c r="O83" s="165"/>
      <c r="P83" s="166">
        <f>SUM(P84:P92)</f>
        <v>0</v>
      </c>
      <c r="Q83" s="165"/>
      <c r="R83" s="166">
        <f>SUM(R84:R92)</f>
        <v>0</v>
      </c>
      <c r="S83" s="165"/>
      <c r="T83" s="167">
        <f>SUM(T84:T92)</f>
        <v>0</v>
      </c>
      <c r="AR83" s="160" t="s">
        <v>80</v>
      </c>
      <c r="AT83" s="168" t="s">
        <v>71</v>
      </c>
      <c r="AU83" s="168" t="s">
        <v>80</v>
      </c>
      <c r="AY83" s="160" t="s">
        <v>212</v>
      </c>
      <c r="BK83" s="169">
        <f>SUM(BK84:BK92)</f>
        <v>25353</v>
      </c>
    </row>
    <row r="84" spans="2:65" s="1" customFormat="1" ht="16.5" customHeight="1">
      <c r="B84" s="172"/>
      <c r="C84" s="173" t="s">
        <v>11</v>
      </c>
      <c r="D84" s="173" t="s">
        <v>214</v>
      </c>
      <c r="E84" s="174" t="s">
        <v>1299</v>
      </c>
      <c r="F84" s="175" t="s">
        <v>1300</v>
      </c>
      <c r="G84" s="176" t="s">
        <v>1069</v>
      </c>
      <c r="H84" s="177">
        <v>4</v>
      </c>
      <c r="I84" s="178">
        <v>211.91104000000001</v>
      </c>
      <c r="J84" s="179">
        <f t="shared" ref="J84:J92" si="0">ROUND(I84*H84,0)</f>
        <v>848</v>
      </c>
      <c r="K84" s="175" t="s">
        <v>5</v>
      </c>
      <c r="L84" s="38"/>
      <c r="M84" s="180" t="s">
        <v>5</v>
      </c>
      <c r="N84" s="181" t="s">
        <v>43</v>
      </c>
      <c r="O84" s="39"/>
      <c r="P84" s="182">
        <f t="shared" ref="P84:P92" si="1">O84*H84</f>
        <v>0</v>
      </c>
      <c r="Q84" s="182">
        <v>0</v>
      </c>
      <c r="R84" s="182">
        <f t="shared" ref="R84:R92" si="2">Q84*H84</f>
        <v>0</v>
      </c>
      <c r="S84" s="182">
        <v>0</v>
      </c>
      <c r="T84" s="183">
        <f t="shared" ref="T84:T92" si="3">S84*H84</f>
        <v>0</v>
      </c>
      <c r="AR84" s="23" t="s">
        <v>286</v>
      </c>
      <c r="AT84" s="23" t="s">
        <v>214</v>
      </c>
      <c r="AU84" s="23" t="s">
        <v>83</v>
      </c>
      <c r="AY84" s="23" t="s">
        <v>212</v>
      </c>
      <c r="BE84" s="184">
        <f t="shared" ref="BE84:BE92" si="4">IF(N84="základní",J84,0)</f>
        <v>848</v>
      </c>
      <c r="BF84" s="184">
        <f t="shared" ref="BF84:BF92" si="5">IF(N84="snížená",J84,0)</f>
        <v>0</v>
      </c>
      <c r="BG84" s="184">
        <f t="shared" ref="BG84:BG92" si="6">IF(N84="zákl. přenesená",J84,0)</f>
        <v>0</v>
      </c>
      <c r="BH84" s="184">
        <f t="shared" ref="BH84:BH92" si="7">IF(N84="sníž. přenesená",J84,0)</f>
        <v>0</v>
      </c>
      <c r="BI84" s="184">
        <f t="shared" ref="BI84:BI92" si="8">IF(N84="nulová",J84,0)</f>
        <v>0</v>
      </c>
      <c r="BJ84" s="23" t="s">
        <v>11</v>
      </c>
      <c r="BK84" s="184">
        <f t="shared" ref="BK84:BK92" si="9">ROUND(I84*H84,0)</f>
        <v>848</v>
      </c>
      <c r="BL84" s="23" t="s">
        <v>286</v>
      </c>
      <c r="BM84" s="23" t="s">
        <v>80</v>
      </c>
    </row>
    <row r="85" spans="2:65" s="1" customFormat="1" ht="16.5" customHeight="1">
      <c r="B85" s="172"/>
      <c r="C85" s="173" t="s">
        <v>80</v>
      </c>
      <c r="D85" s="173" t="s">
        <v>214</v>
      </c>
      <c r="E85" s="174" t="s">
        <v>1301</v>
      </c>
      <c r="F85" s="175" t="s">
        <v>1302</v>
      </c>
      <c r="G85" s="176" t="s">
        <v>1069</v>
      </c>
      <c r="H85" s="177">
        <v>4</v>
      </c>
      <c r="I85" s="178">
        <v>404.55743999999999</v>
      </c>
      <c r="J85" s="179">
        <f t="shared" si="0"/>
        <v>1618</v>
      </c>
      <c r="K85" s="175" t="s">
        <v>5</v>
      </c>
      <c r="L85" s="38"/>
      <c r="M85" s="180" t="s">
        <v>5</v>
      </c>
      <c r="N85" s="181" t="s">
        <v>43</v>
      </c>
      <c r="O85" s="39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V85" s="308"/>
      <c r="AR85" s="23" t="s">
        <v>286</v>
      </c>
      <c r="AT85" s="23" t="s">
        <v>214</v>
      </c>
      <c r="AU85" s="23" t="s">
        <v>83</v>
      </c>
      <c r="AY85" s="23" t="s">
        <v>212</v>
      </c>
      <c r="BE85" s="184">
        <f t="shared" si="4"/>
        <v>1618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23" t="s">
        <v>11</v>
      </c>
      <c r="BK85" s="184">
        <f t="shared" si="9"/>
        <v>1618</v>
      </c>
      <c r="BL85" s="23" t="s">
        <v>286</v>
      </c>
      <c r="BM85" s="23" t="s">
        <v>86</v>
      </c>
    </row>
    <row r="86" spans="2:65" s="1" customFormat="1" ht="16.5" customHeight="1">
      <c r="B86" s="172"/>
      <c r="C86" s="173" t="s">
        <v>83</v>
      </c>
      <c r="D86" s="173" t="s">
        <v>214</v>
      </c>
      <c r="E86" s="174" t="s">
        <v>1303</v>
      </c>
      <c r="F86" s="175" t="s">
        <v>1304</v>
      </c>
      <c r="G86" s="176" t="s">
        <v>1069</v>
      </c>
      <c r="H86" s="177">
        <v>4</v>
      </c>
      <c r="I86" s="178">
        <v>529.77760000000001</v>
      </c>
      <c r="J86" s="179">
        <f t="shared" si="0"/>
        <v>2119</v>
      </c>
      <c r="K86" s="175" t="s">
        <v>5</v>
      </c>
      <c r="L86" s="38"/>
      <c r="M86" s="180" t="s">
        <v>5</v>
      </c>
      <c r="N86" s="181" t="s">
        <v>43</v>
      </c>
      <c r="O86" s="39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V86" s="308"/>
      <c r="AR86" s="23" t="s">
        <v>286</v>
      </c>
      <c r="AT86" s="23" t="s">
        <v>214</v>
      </c>
      <c r="AU86" s="23" t="s">
        <v>83</v>
      </c>
      <c r="AY86" s="23" t="s">
        <v>212</v>
      </c>
      <c r="BE86" s="184">
        <f t="shared" si="4"/>
        <v>2119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3" t="s">
        <v>11</v>
      </c>
      <c r="BK86" s="184">
        <f t="shared" si="9"/>
        <v>2119</v>
      </c>
      <c r="BL86" s="23" t="s">
        <v>286</v>
      </c>
      <c r="BM86" s="23" t="s">
        <v>92</v>
      </c>
    </row>
    <row r="87" spans="2:65" s="1" customFormat="1" ht="16.5" customHeight="1">
      <c r="B87" s="172"/>
      <c r="C87" s="173" t="s">
        <v>86</v>
      </c>
      <c r="D87" s="173" t="s">
        <v>214</v>
      </c>
      <c r="E87" s="174" t="s">
        <v>1305</v>
      </c>
      <c r="F87" s="175" t="s">
        <v>1306</v>
      </c>
      <c r="G87" s="176" t="s">
        <v>1069</v>
      </c>
      <c r="H87" s="177">
        <v>4</v>
      </c>
      <c r="I87" s="178">
        <v>211.91104000000001</v>
      </c>
      <c r="J87" s="179">
        <f t="shared" si="0"/>
        <v>848</v>
      </c>
      <c r="K87" s="175" t="s">
        <v>5</v>
      </c>
      <c r="L87" s="38"/>
      <c r="M87" s="180" t="s">
        <v>5</v>
      </c>
      <c r="N87" s="181" t="s">
        <v>43</v>
      </c>
      <c r="O87" s="39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V87" s="308"/>
      <c r="AR87" s="23" t="s">
        <v>286</v>
      </c>
      <c r="AT87" s="23" t="s">
        <v>214</v>
      </c>
      <c r="AU87" s="23" t="s">
        <v>83</v>
      </c>
      <c r="AY87" s="23" t="s">
        <v>212</v>
      </c>
      <c r="BE87" s="184">
        <f t="shared" si="4"/>
        <v>848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3" t="s">
        <v>11</v>
      </c>
      <c r="BK87" s="184">
        <f t="shared" si="9"/>
        <v>848</v>
      </c>
      <c r="BL87" s="23" t="s">
        <v>286</v>
      </c>
      <c r="BM87" s="23" t="s">
        <v>244</v>
      </c>
    </row>
    <row r="88" spans="2:65" s="1" customFormat="1" ht="16.5" customHeight="1">
      <c r="B88" s="172"/>
      <c r="C88" s="173" t="s">
        <v>89</v>
      </c>
      <c r="D88" s="173" t="s">
        <v>214</v>
      </c>
      <c r="E88" s="174" t="s">
        <v>1307</v>
      </c>
      <c r="F88" s="175" t="s">
        <v>1308</v>
      </c>
      <c r="G88" s="176" t="s">
        <v>1069</v>
      </c>
      <c r="H88" s="177">
        <v>1</v>
      </c>
      <c r="I88" s="178">
        <v>12040.4</v>
      </c>
      <c r="J88" s="179">
        <f t="shared" si="0"/>
        <v>12040</v>
      </c>
      <c r="K88" s="175" t="s">
        <v>5</v>
      </c>
      <c r="L88" s="38"/>
      <c r="M88" s="180" t="s">
        <v>5</v>
      </c>
      <c r="N88" s="181" t="s">
        <v>43</v>
      </c>
      <c r="O88" s="39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V88" s="308"/>
      <c r="AR88" s="23" t="s">
        <v>286</v>
      </c>
      <c r="AT88" s="23" t="s">
        <v>214</v>
      </c>
      <c r="AU88" s="23" t="s">
        <v>83</v>
      </c>
      <c r="AY88" s="23" t="s">
        <v>212</v>
      </c>
      <c r="BE88" s="184">
        <f t="shared" si="4"/>
        <v>12040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3" t="s">
        <v>11</v>
      </c>
      <c r="BK88" s="184">
        <f t="shared" si="9"/>
        <v>12040</v>
      </c>
      <c r="BL88" s="23" t="s">
        <v>286</v>
      </c>
      <c r="BM88" s="23" t="s">
        <v>27</v>
      </c>
    </row>
    <row r="89" spans="2:65" s="1" customFormat="1" ht="16.5" customHeight="1">
      <c r="B89" s="172"/>
      <c r="C89" s="173" t="s">
        <v>92</v>
      </c>
      <c r="D89" s="173" t="s">
        <v>214</v>
      </c>
      <c r="E89" s="174" t="s">
        <v>1309</v>
      </c>
      <c r="F89" s="175" t="s">
        <v>1310</v>
      </c>
      <c r="G89" s="176" t="s">
        <v>1069</v>
      </c>
      <c r="H89" s="177">
        <v>1</v>
      </c>
      <c r="I89" s="178">
        <v>2465.87392</v>
      </c>
      <c r="J89" s="179">
        <f t="shared" si="0"/>
        <v>2466</v>
      </c>
      <c r="K89" s="175" t="s">
        <v>5</v>
      </c>
      <c r="L89" s="38"/>
      <c r="M89" s="180" t="s">
        <v>5</v>
      </c>
      <c r="N89" s="181" t="s">
        <v>43</v>
      </c>
      <c r="O89" s="39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V89" s="308"/>
      <c r="AR89" s="23" t="s">
        <v>286</v>
      </c>
      <c r="AT89" s="23" t="s">
        <v>214</v>
      </c>
      <c r="AU89" s="23" t="s">
        <v>83</v>
      </c>
      <c r="AY89" s="23" t="s">
        <v>212</v>
      </c>
      <c r="BE89" s="184">
        <f t="shared" si="4"/>
        <v>2466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3" t="s">
        <v>11</v>
      </c>
      <c r="BK89" s="184">
        <f t="shared" si="9"/>
        <v>2466</v>
      </c>
      <c r="BL89" s="23" t="s">
        <v>286</v>
      </c>
      <c r="BM89" s="23" t="s">
        <v>265</v>
      </c>
    </row>
    <row r="90" spans="2:65" s="1" customFormat="1" ht="16.5" customHeight="1">
      <c r="B90" s="172"/>
      <c r="C90" s="173" t="s">
        <v>95</v>
      </c>
      <c r="D90" s="173" t="s">
        <v>214</v>
      </c>
      <c r="E90" s="174" t="s">
        <v>1311</v>
      </c>
      <c r="F90" s="175" t="s">
        <v>1312</v>
      </c>
      <c r="G90" s="176" t="s">
        <v>268</v>
      </c>
      <c r="H90" s="177">
        <v>4</v>
      </c>
      <c r="I90" s="178">
        <v>81.879680000000008</v>
      </c>
      <c r="J90" s="179">
        <f t="shared" si="0"/>
        <v>328</v>
      </c>
      <c r="K90" s="175" t="s">
        <v>5</v>
      </c>
      <c r="L90" s="38"/>
      <c r="M90" s="180" t="s">
        <v>5</v>
      </c>
      <c r="N90" s="181" t="s">
        <v>43</v>
      </c>
      <c r="O90" s="39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V90" s="308"/>
      <c r="AR90" s="23" t="s">
        <v>286</v>
      </c>
      <c r="AT90" s="23" t="s">
        <v>214</v>
      </c>
      <c r="AU90" s="23" t="s">
        <v>83</v>
      </c>
      <c r="AY90" s="23" t="s">
        <v>212</v>
      </c>
      <c r="BE90" s="184">
        <f t="shared" si="4"/>
        <v>328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3" t="s">
        <v>11</v>
      </c>
      <c r="BK90" s="184">
        <f t="shared" si="9"/>
        <v>328</v>
      </c>
      <c r="BL90" s="23" t="s">
        <v>286</v>
      </c>
      <c r="BM90" s="23" t="s">
        <v>276</v>
      </c>
    </row>
    <row r="91" spans="2:65" s="1" customFormat="1" ht="16.5" customHeight="1">
      <c r="B91" s="172"/>
      <c r="C91" s="173" t="s">
        <v>244</v>
      </c>
      <c r="D91" s="173" t="s">
        <v>214</v>
      </c>
      <c r="E91" s="174" t="s">
        <v>1313</v>
      </c>
      <c r="F91" s="175" t="s">
        <v>1314</v>
      </c>
      <c r="G91" s="176" t="s">
        <v>268</v>
      </c>
      <c r="H91" s="177">
        <v>4</v>
      </c>
      <c r="I91" s="178">
        <v>19.26464</v>
      </c>
      <c r="J91" s="179">
        <f t="shared" si="0"/>
        <v>77</v>
      </c>
      <c r="K91" s="175" t="s">
        <v>5</v>
      </c>
      <c r="L91" s="38"/>
      <c r="M91" s="180" t="s">
        <v>5</v>
      </c>
      <c r="N91" s="181" t="s">
        <v>43</v>
      </c>
      <c r="O91" s="39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V91" s="308"/>
      <c r="AR91" s="23" t="s">
        <v>286</v>
      </c>
      <c r="AT91" s="23" t="s">
        <v>214</v>
      </c>
      <c r="AU91" s="23" t="s">
        <v>83</v>
      </c>
      <c r="AY91" s="23" t="s">
        <v>212</v>
      </c>
      <c r="BE91" s="184">
        <f t="shared" si="4"/>
        <v>77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3" t="s">
        <v>11</v>
      </c>
      <c r="BK91" s="184">
        <f t="shared" si="9"/>
        <v>77</v>
      </c>
      <c r="BL91" s="23" t="s">
        <v>286</v>
      </c>
      <c r="BM91" s="23" t="s">
        <v>286</v>
      </c>
    </row>
    <row r="92" spans="2:65" s="1" customFormat="1" ht="16.5" customHeight="1">
      <c r="B92" s="172"/>
      <c r="C92" s="173" t="s">
        <v>252</v>
      </c>
      <c r="D92" s="173" t="s">
        <v>214</v>
      </c>
      <c r="E92" s="174" t="s">
        <v>1315</v>
      </c>
      <c r="F92" s="175" t="s">
        <v>1316</v>
      </c>
      <c r="G92" s="176" t="s">
        <v>365</v>
      </c>
      <c r="H92" s="177">
        <v>20</v>
      </c>
      <c r="I92" s="178">
        <v>250.44032000000001</v>
      </c>
      <c r="J92" s="179">
        <f t="shared" si="0"/>
        <v>5009</v>
      </c>
      <c r="K92" s="175" t="s">
        <v>5</v>
      </c>
      <c r="L92" s="38"/>
      <c r="M92" s="180" t="s">
        <v>5</v>
      </c>
      <c r="N92" s="181" t="s">
        <v>43</v>
      </c>
      <c r="O92" s="39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V92" s="308"/>
      <c r="AR92" s="23" t="s">
        <v>286</v>
      </c>
      <c r="AT92" s="23" t="s">
        <v>214</v>
      </c>
      <c r="AU92" s="23" t="s">
        <v>83</v>
      </c>
      <c r="AY92" s="23" t="s">
        <v>212</v>
      </c>
      <c r="BE92" s="184">
        <f t="shared" si="4"/>
        <v>5009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3" t="s">
        <v>11</v>
      </c>
      <c r="BK92" s="184">
        <f t="shared" si="9"/>
        <v>5009</v>
      </c>
      <c r="BL92" s="23" t="s">
        <v>286</v>
      </c>
      <c r="BM92" s="23" t="s">
        <v>296</v>
      </c>
    </row>
    <row r="93" spans="2:65" s="10" customFormat="1" ht="22.35" customHeight="1">
      <c r="B93" s="159"/>
      <c r="D93" s="160" t="s">
        <v>71</v>
      </c>
      <c r="E93" s="170" t="s">
        <v>760</v>
      </c>
      <c r="F93" s="170" t="s">
        <v>1317</v>
      </c>
      <c r="I93" s="162"/>
      <c r="J93" s="171">
        <f>BK93</f>
        <v>20720</v>
      </c>
      <c r="L93" s="159"/>
      <c r="M93" s="164"/>
      <c r="N93" s="165"/>
      <c r="O93" s="165"/>
      <c r="P93" s="166">
        <f>SUM(P94:P98)</f>
        <v>0</v>
      </c>
      <c r="Q93" s="165"/>
      <c r="R93" s="166">
        <f>SUM(R94:R98)</f>
        <v>0</v>
      </c>
      <c r="S93" s="165"/>
      <c r="T93" s="167">
        <f>SUM(T94:T98)</f>
        <v>0</v>
      </c>
      <c r="V93" s="308"/>
      <c r="AR93" s="160" t="s">
        <v>80</v>
      </c>
      <c r="AT93" s="168" t="s">
        <v>71</v>
      </c>
      <c r="AU93" s="168" t="s">
        <v>80</v>
      </c>
      <c r="AY93" s="160" t="s">
        <v>212</v>
      </c>
      <c r="BK93" s="169">
        <f>SUM(BK94:BK98)</f>
        <v>20720</v>
      </c>
    </row>
    <row r="94" spans="2:65" s="1" customFormat="1" ht="16.5" customHeight="1">
      <c r="B94" s="172"/>
      <c r="C94" s="173" t="s">
        <v>27</v>
      </c>
      <c r="D94" s="173" t="s">
        <v>214</v>
      </c>
      <c r="E94" s="174" t="s">
        <v>1318</v>
      </c>
      <c r="F94" s="175" t="s">
        <v>1319</v>
      </c>
      <c r="G94" s="176" t="s">
        <v>1320</v>
      </c>
      <c r="H94" s="177">
        <v>4</v>
      </c>
      <c r="I94" s="178">
        <v>337.13120000000004</v>
      </c>
      <c r="J94" s="179">
        <f>ROUND(I94*H94,0)</f>
        <v>1349</v>
      </c>
      <c r="K94" s="175" t="s">
        <v>5</v>
      </c>
      <c r="L94" s="38"/>
      <c r="M94" s="180" t="s">
        <v>5</v>
      </c>
      <c r="N94" s="181" t="s">
        <v>43</v>
      </c>
      <c r="O94" s="39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V94" s="308"/>
      <c r="AR94" s="23" t="s">
        <v>286</v>
      </c>
      <c r="AT94" s="23" t="s">
        <v>214</v>
      </c>
      <c r="AU94" s="23" t="s">
        <v>83</v>
      </c>
      <c r="AY94" s="23" t="s">
        <v>212</v>
      </c>
      <c r="BE94" s="184">
        <f>IF(N94="základní",J94,0)</f>
        <v>1349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23" t="s">
        <v>11</v>
      </c>
      <c r="BK94" s="184">
        <f>ROUND(I94*H94,0)</f>
        <v>1349</v>
      </c>
      <c r="BL94" s="23" t="s">
        <v>286</v>
      </c>
      <c r="BM94" s="23" t="s">
        <v>308</v>
      </c>
    </row>
    <row r="95" spans="2:65" s="1" customFormat="1" ht="16.5" customHeight="1">
      <c r="B95" s="172"/>
      <c r="C95" s="173" t="s">
        <v>257</v>
      </c>
      <c r="D95" s="173" t="s">
        <v>214</v>
      </c>
      <c r="E95" s="174" t="s">
        <v>1321</v>
      </c>
      <c r="F95" s="175" t="s">
        <v>1322</v>
      </c>
      <c r="G95" s="176" t="s">
        <v>1320</v>
      </c>
      <c r="H95" s="177">
        <v>1</v>
      </c>
      <c r="I95" s="178">
        <v>337.13120000000004</v>
      </c>
      <c r="J95" s="179">
        <f>ROUND(I95*H95,0)</f>
        <v>337</v>
      </c>
      <c r="K95" s="175" t="s">
        <v>5</v>
      </c>
      <c r="L95" s="38"/>
      <c r="M95" s="180" t="s">
        <v>5</v>
      </c>
      <c r="N95" s="181" t="s">
        <v>43</v>
      </c>
      <c r="O95" s="3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V95" s="308"/>
      <c r="AR95" s="23" t="s">
        <v>286</v>
      </c>
      <c r="AT95" s="23" t="s">
        <v>214</v>
      </c>
      <c r="AU95" s="23" t="s">
        <v>83</v>
      </c>
      <c r="AY95" s="23" t="s">
        <v>212</v>
      </c>
      <c r="BE95" s="184">
        <f>IF(N95="základní",J95,0)</f>
        <v>337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3" t="s">
        <v>11</v>
      </c>
      <c r="BK95" s="184">
        <f>ROUND(I95*H95,0)</f>
        <v>337</v>
      </c>
      <c r="BL95" s="23" t="s">
        <v>286</v>
      </c>
      <c r="BM95" s="23" t="s">
        <v>318</v>
      </c>
    </row>
    <row r="96" spans="2:65" s="1" customFormat="1" ht="16.5" customHeight="1">
      <c r="B96" s="172"/>
      <c r="C96" s="173" t="s">
        <v>265</v>
      </c>
      <c r="D96" s="173" t="s">
        <v>214</v>
      </c>
      <c r="E96" s="174" t="s">
        <v>1323</v>
      </c>
      <c r="F96" s="175" t="s">
        <v>1324</v>
      </c>
      <c r="G96" s="176" t="s">
        <v>1320</v>
      </c>
      <c r="H96" s="177">
        <v>4</v>
      </c>
      <c r="I96" s="178">
        <v>1155.8784000000001</v>
      </c>
      <c r="J96" s="179">
        <f>ROUND(I96*H96,0)</f>
        <v>4624</v>
      </c>
      <c r="K96" s="175" t="s">
        <v>5</v>
      </c>
      <c r="L96" s="38"/>
      <c r="M96" s="180" t="s">
        <v>5</v>
      </c>
      <c r="N96" s="181" t="s">
        <v>43</v>
      </c>
      <c r="O96" s="39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V96" s="308"/>
      <c r="AR96" s="23" t="s">
        <v>286</v>
      </c>
      <c r="AT96" s="23" t="s">
        <v>214</v>
      </c>
      <c r="AU96" s="23" t="s">
        <v>83</v>
      </c>
      <c r="AY96" s="23" t="s">
        <v>212</v>
      </c>
      <c r="BE96" s="184">
        <f>IF(N96="základní",J96,0)</f>
        <v>4624</v>
      </c>
      <c r="BF96" s="184">
        <f>IF(N96="snížená",J96,0)</f>
        <v>0</v>
      </c>
      <c r="BG96" s="184">
        <f>IF(N96="zákl. přenesená",J96,0)</f>
        <v>0</v>
      </c>
      <c r="BH96" s="184">
        <f>IF(N96="sníž. přenesená",J96,0)</f>
        <v>0</v>
      </c>
      <c r="BI96" s="184">
        <f>IF(N96="nulová",J96,0)</f>
        <v>0</v>
      </c>
      <c r="BJ96" s="23" t="s">
        <v>11</v>
      </c>
      <c r="BK96" s="184">
        <f>ROUND(I96*H96,0)</f>
        <v>4624</v>
      </c>
      <c r="BL96" s="23" t="s">
        <v>286</v>
      </c>
      <c r="BM96" s="23" t="s">
        <v>332</v>
      </c>
    </row>
    <row r="97" spans="2:65" s="1" customFormat="1" ht="38.25" customHeight="1">
      <c r="B97" s="172"/>
      <c r="C97" s="173" t="s">
        <v>271</v>
      </c>
      <c r="D97" s="173" t="s">
        <v>214</v>
      </c>
      <c r="E97" s="174" t="s">
        <v>1325</v>
      </c>
      <c r="F97" s="175" t="s">
        <v>1326</v>
      </c>
      <c r="G97" s="176" t="s">
        <v>1320</v>
      </c>
      <c r="H97" s="177">
        <v>4</v>
      </c>
      <c r="I97" s="178">
        <v>2745.2111999999997</v>
      </c>
      <c r="J97" s="179">
        <f>ROUND(I97*H97,0)</f>
        <v>10981</v>
      </c>
      <c r="K97" s="175" t="s">
        <v>5</v>
      </c>
      <c r="L97" s="38"/>
      <c r="M97" s="180" t="s">
        <v>5</v>
      </c>
      <c r="N97" s="181" t="s">
        <v>43</v>
      </c>
      <c r="O97" s="3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V97" s="308"/>
      <c r="AR97" s="23" t="s">
        <v>286</v>
      </c>
      <c r="AT97" s="23" t="s">
        <v>214</v>
      </c>
      <c r="AU97" s="23" t="s">
        <v>83</v>
      </c>
      <c r="AY97" s="23" t="s">
        <v>212</v>
      </c>
      <c r="BE97" s="184">
        <f>IF(N97="základní",J97,0)</f>
        <v>10981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3" t="s">
        <v>11</v>
      </c>
      <c r="BK97" s="184">
        <f>ROUND(I97*H97,0)</f>
        <v>10981</v>
      </c>
      <c r="BL97" s="23" t="s">
        <v>286</v>
      </c>
      <c r="BM97" s="23" t="s">
        <v>343</v>
      </c>
    </row>
    <row r="98" spans="2:65" s="1" customFormat="1" ht="16.5" customHeight="1">
      <c r="B98" s="172"/>
      <c r="C98" s="173" t="s">
        <v>276</v>
      </c>
      <c r="D98" s="173" t="s">
        <v>214</v>
      </c>
      <c r="E98" s="174" t="s">
        <v>1327</v>
      </c>
      <c r="F98" s="175" t="s">
        <v>1328</v>
      </c>
      <c r="G98" s="176" t="s">
        <v>1069</v>
      </c>
      <c r="H98" s="177">
        <v>1</v>
      </c>
      <c r="I98" s="178">
        <v>3429.10592</v>
      </c>
      <c r="J98" s="179">
        <f>ROUND(I98*H98,0)</f>
        <v>3429</v>
      </c>
      <c r="K98" s="175" t="s">
        <v>5</v>
      </c>
      <c r="L98" s="38"/>
      <c r="M98" s="180" t="s">
        <v>5</v>
      </c>
      <c r="N98" s="227" t="s">
        <v>43</v>
      </c>
      <c r="O98" s="224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V98" s="308"/>
      <c r="AR98" s="23" t="s">
        <v>286</v>
      </c>
      <c r="AT98" s="23" t="s">
        <v>214</v>
      </c>
      <c r="AU98" s="23" t="s">
        <v>83</v>
      </c>
      <c r="AY98" s="23" t="s">
        <v>212</v>
      </c>
      <c r="BE98" s="184">
        <f>IF(N98="základní",J98,0)</f>
        <v>3429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23" t="s">
        <v>11</v>
      </c>
      <c r="BK98" s="184">
        <f>ROUND(I98*H98,0)</f>
        <v>3429</v>
      </c>
      <c r="BL98" s="23" t="s">
        <v>286</v>
      </c>
      <c r="BM98" s="23" t="s">
        <v>352</v>
      </c>
    </row>
    <row r="99" spans="2:65" s="1" customFormat="1" ht="6.95" customHeight="1">
      <c r="B99" s="53"/>
      <c r="C99" s="54"/>
      <c r="D99" s="54"/>
      <c r="E99" s="54"/>
      <c r="F99" s="54"/>
      <c r="G99" s="54"/>
      <c r="H99" s="54"/>
      <c r="I99" s="125"/>
      <c r="J99" s="54"/>
      <c r="K99" s="54"/>
      <c r="L99" s="38"/>
    </row>
  </sheetData>
  <autoFilter ref="C79:K98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3"/>
  <sheetViews>
    <sheetView showGridLines="0" workbookViewId="0">
      <pane ySplit="1" topLeftCell="A81" activePane="bottomLeft" state="frozen"/>
      <selection pane="bottomLeft" activeCell="W92" sqref="W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91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</row>
    <row r="9" spans="1:70" s="1" customFormat="1" ht="36.950000000000003" customHeight="1">
      <c r="B9" s="38"/>
      <c r="C9" s="39"/>
      <c r="D9" s="39"/>
      <c r="E9" s="355" t="s">
        <v>1329</v>
      </c>
      <c r="F9" s="356"/>
      <c r="G9" s="356"/>
      <c r="H9" s="356"/>
      <c r="I9" s="104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</row>
    <row r="17" spans="2:11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</row>
    <row r="20" spans="2:11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</row>
    <row r="21" spans="2:11" s="1" customFormat="1" ht="18" customHeight="1">
      <c r="B21" s="38"/>
      <c r="C21" s="39"/>
      <c r="D21" s="39"/>
      <c r="E21" s="34" t="s">
        <v>1330</v>
      </c>
      <c r="F21" s="39"/>
      <c r="G21" s="39"/>
      <c r="H21" s="39"/>
      <c r="I21" s="105" t="s">
        <v>32</v>
      </c>
      <c r="J21" s="34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</row>
    <row r="23" spans="2:11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11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11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ROUND(J82,0)</f>
        <v>110152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16">
        <f>ROUND(SUM(BE82:BE142), 0)</f>
        <v>110152</v>
      </c>
      <c r="G30" s="39"/>
      <c r="H30" s="39"/>
      <c r="I30" s="117">
        <v>0.21</v>
      </c>
      <c r="J30" s="116">
        <f>ROUND(ROUND((SUM(BE82:BE142)), 0)*I30, 0)</f>
        <v>23132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16">
        <f>ROUND(SUM(BF82:BF142), 0)</f>
        <v>0</v>
      </c>
      <c r="G31" s="39"/>
      <c r="H31" s="39"/>
      <c r="I31" s="117">
        <v>0.15</v>
      </c>
      <c r="J31" s="116">
        <f>ROUND(ROUND((SUM(BF82:BF142)), 0)*I31, 0)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16">
        <f>ROUND(SUM(BG82:BG142),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16">
        <f>ROUND(SUM(BH82:BH142),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16">
        <f>ROUND(SUM(BI82:BI142),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133284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>5 - EL silnoproud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 xml:space="preserve">Ateliér ADIP, Střelecká 437, Hradec Králové 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J82</f>
        <v>110152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194</v>
      </c>
      <c r="E57" s="136"/>
      <c r="F57" s="136"/>
      <c r="G57" s="136"/>
      <c r="H57" s="136"/>
      <c r="I57" s="137"/>
      <c r="J57" s="138">
        <f>J83</f>
        <v>110152</v>
      </c>
      <c r="K57" s="139"/>
    </row>
    <row r="58" spans="2:47" s="8" customFormat="1" ht="19.899999999999999" customHeight="1">
      <c r="B58" s="140"/>
      <c r="C58" s="141"/>
      <c r="D58" s="142" t="s">
        <v>1331</v>
      </c>
      <c r="E58" s="143"/>
      <c r="F58" s="143"/>
      <c r="G58" s="143"/>
      <c r="H58" s="143"/>
      <c r="I58" s="144"/>
      <c r="J58" s="145">
        <f>J84</f>
        <v>110152</v>
      </c>
      <c r="K58" s="146"/>
    </row>
    <row r="59" spans="2:47" s="8" customFormat="1" ht="14.85" customHeight="1">
      <c r="B59" s="140"/>
      <c r="C59" s="141"/>
      <c r="D59" s="142" t="s">
        <v>1332</v>
      </c>
      <c r="E59" s="143"/>
      <c r="F59" s="143"/>
      <c r="G59" s="143"/>
      <c r="H59" s="143"/>
      <c r="I59" s="144"/>
      <c r="J59" s="145">
        <f>J85</f>
        <v>39420</v>
      </c>
      <c r="K59" s="146"/>
    </row>
    <row r="60" spans="2:47" s="8" customFormat="1" ht="14.85" customHeight="1">
      <c r="B60" s="140"/>
      <c r="C60" s="141"/>
      <c r="D60" s="142" t="s">
        <v>1333</v>
      </c>
      <c r="E60" s="143"/>
      <c r="F60" s="143"/>
      <c r="G60" s="143"/>
      <c r="H60" s="143"/>
      <c r="I60" s="144"/>
      <c r="J60" s="145">
        <f>J88</f>
        <v>0</v>
      </c>
      <c r="K60" s="146"/>
    </row>
    <row r="61" spans="2:47" s="8" customFormat="1" ht="14.85" customHeight="1">
      <c r="B61" s="140"/>
      <c r="C61" s="141"/>
      <c r="D61" s="142" t="s">
        <v>1334</v>
      </c>
      <c r="E61" s="143"/>
      <c r="F61" s="143"/>
      <c r="G61" s="143"/>
      <c r="H61" s="143"/>
      <c r="I61" s="144"/>
      <c r="J61" s="145">
        <f>J89</f>
        <v>6366</v>
      </c>
      <c r="K61" s="146"/>
    </row>
    <row r="62" spans="2:47" s="8" customFormat="1" ht="14.85" customHeight="1">
      <c r="B62" s="140"/>
      <c r="C62" s="141"/>
      <c r="D62" s="142" t="s">
        <v>1335</v>
      </c>
      <c r="E62" s="143"/>
      <c r="F62" s="143"/>
      <c r="G62" s="143"/>
      <c r="H62" s="143"/>
      <c r="I62" s="144"/>
      <c r="J62" s="145">
        <f>J99</f>
        <v>64366</v>
      </c>
      <c r="K62" s="146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04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25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26"/>
      <c r="J68" s="57"/>
      <c r="K68" s="57"/>
      <c r="L68" s="38"/>
    </row>
    <row r="69" spans="2:12" s="1" customFormat="1" ht="36.950000000000003" customHeight="1">
      <c r="B69" s="38"/>
      <c r="C69" s="58" t="s">
        <v>196</v>
      </c>
      <c r="I69" s="147"/>
      <c r="L69" s="38"/>
    </row>
    <row r="70" spans="2:12" s="1" customFormat="1" ht="6.95" customHeight="1">
      <c r="B70" s="38"/>
      <c r="I70" s="147"/>
      <c r="L70" s="38"/>
    </row>
    <row r="71" spans="2:12" s="1" customFormat="1" ht="14.45" customHeight="1">
      <c r="B71" s="38"/>
      <c r="C71" s="60" t="s">
        <v>20</v>
      </c>
      <c r="I71" s="147"/>
      <c r="L71" s="38"/>
    </row>
    <row r="72" spans="2:12" s="1" customFormat="1" ht="16.5" customHeight="1">
      <c r="B72" s="38"/>
      <c r="E72" s="349" t="str">
        <f>E7</f>
        <v>Přístavba výtahu 2.ZŠ Husitská, pavilon U12</v>
      </c>
      <c r="F72" s="350"/>
      <c r="G72" s="350"/>
      <c r="H72" s="350"/>
      <c r="I72" s="147"/>
      <c r="L72" s="38"/>
    </row>
    <row r="73" spans="2:12" s="1" customFormat="1" ht="14.45" customHeight="1">
      <c r="B73" s="38"/>
      <c r="C73" s="60" t="s">
        <v>121</v>
      </c>
      <c r="I73" s="147"/>
      <c r="L73" s="38"/>
    </row>
    <row r="74" spans="2:12" s="1" customFormat="1" ht="17.25" customHeight="1">
      <c r="B74" s="38"/>
      <c r="E74" s="317" t="str">
        <f>E9</f>
        <v>5 - EL silnoproud</v>
      </c>
      <c r="F74" s="351"/>
      <c r="G74" s="351"/>
      <c r="H74" s="351"/>
      <c r="I74" s="147"/>
      <c r="L74" s="38"/>
    </row>
    <row r="75" spans="2:12" s="1" customFormat="1" ht="6.95" customHeight="1">
      <c r="B75" s="38"/>
      <c r="I75" s="147"/>
      <c r="L75" s="38"/>
    </row>
    <row r="76" spans="2:12" s="1" customFormat="1" ht="18" customHeight="1">
      <c r="B76" s="38"/>
      <c r="C76" s="60" t="s">
        <v>24</v>
      </c>
      <c r="F76" s="148" t="str">
        <f>F12</f>
        <v>Nová Paka</v>
      </c>
      <c r="I76" s="149" t="s">
        <v>26</v>
      </c>
      <c r="J76" s="64">
        <f>IF(J12="","",J12)</f>
        <v>43544</v>
      </c>
      <c r="L76" s="38"/>
    </row>
    <row r="77" spans="2:12" s="1" customFormat="1" ht="6.95" customHeight="1">
      <c r="B77" s="38"/>
      <c r="I77" s="147"/>
      <c r="L77" s="38"/>
    </row>
    <row r="78" spans="2:12" s="1" customFormat="1" ht="15">
      <c r="B78" s="38"/>
      <c r="C78" s="60" t="s">
        <v>29</v>
      </c>
      <c r="F78" s="148" t="str">
        <f>E15</f>
        <v>ZŠ Nová Paka, Husitská 1695</v>
      </c>
      <c r="I78" s="149" t="s">
        <v>34</v>
      </c>
      <c r="J78" s="148" t="str">
        <f>E21</f>
        <v xml:space="preserve">Ateliér ADIP, Střelecká 437, Hradec Králové </v>
      </c>
      <c r="L78" s="38"/>
    </row>
    <row r="79" spans="2:12" s="1" customFormat="1" ht="14.45" customHeight="1">
      <c r="B79" s="38"/>
      <c r="C79" s="60" t="s">
        <v>33</v>
      </c>
      <c r="F79" s="148" t="str">
        <f>IF(E18="","",E18)</f>
        <v>MATEX HK s.r.o.</v>
      </c>
      <c r="I79" s="147"/>
      <c r="L79" s="38"/>
    </row>
    <row r="80" spans="2:12" s="1" customFormat="1" ht="10.35" customHeight="1">
      <c r="B80" s="38"/>
      <c r="I80" s="147"/>
      <c r="L80" s="38"/>
    </row>
    <row r="81" spans="2:65" s="9" customFormat="1" ht="29.25" customHeight="1">
      <c r="B81" s="150"/>
      <c r="C81" s="151" t="s">
        <v>197</v>
      </c>
      <c r="D81" s="152" t="s">
        <v>57</v>
      </c>
      <c r="E81" s="152" t="s">
        <v>53</v>
      </c>
      <c r="F81" s="152" t="s">
        <v>198</v>
      </c>
      <c r="G81" s="152" t="s">
        <v>199</v>
      </c>
      <c r="H81" s="152" t="s">
        <v>200</v>
      </c>
      <c r="I81" s="153" t="s">
        <v>201</v>
      </c>
      <c r="J81" s="152" t="s">
        <v>170</v>
      </c>
      <c r="K81" s="154" t="s">
        <v>202</v>
      </c>
      <c r="L81" s="150"/>
      <c r="M81" s="70" t="s">
        <v>203</v>
      </c>
      <c r="N81" s="71" t="s">
        <v>42</v>
      </c>
      <c r="O81" s="71" t="s">
        <v>204</v>
      </c>
      <c r="P81" s="71" t="s">
        <v>205</v>
      </c>
      <c r="Q81" s="71" t="s">
        <v>206</v>
      </c>
      <c r="R81" s="71" t="s">
        <v>207</v>
      </c>
      <c r="S81" s="71" t="s">
        <v>208</v>
      </c>
      <c r="T81" s="72" t="s">
        <v>209</v>
      </c>
    </row>
    <row r="82" spans="2:65" s="1" customFormat="1" ht="29.25" customHeight="1">
      <c r="B82" s="38"/>
      <c r="C82" s="74" t="s">
        <v>171</v>
      </c>
      <c r="I82" s="147"/>
      <c r="J82" s="155">
        <f>BK82</f>
        <v>110152</v>
      </c>
      <c r="L82" s="38"/>
      <c r="M82" s="73"/>
      <c r="N82" s="65"/>
      <c r="O82" s="65"/>
      <c r="P82" s="156">
        <f>P83</f>
        <v>0</v>
      </c>
      <c r="Q82" s="65"/>
      <c r="R82" s="156">
        <f>R83</f>
        <v>0</v>
      </c>
      <c r="S82" s="65"/>
      <c r="T82" s="157">
        <f>T83</f>
        <v>0</v>
      </c>
      <c r="AT82" s="23" t="s">
        <v>71</v>
      </c>
      <c r="AU82" s="23" t="s">
        <v>172</v>
      </c>
      <c r="BK82" s="158">
        <f>BK83</f>
        <v>110152</v>
      </c>
    </row>
    <row r="83" spans="2:65" s="10" customFormat="1" ht="37.35" customHeight="1">
      <c r="B83" s="159"/>
      <c r="D83" s="160" t="s">
        <v>71</v>
      </c>
      <c r="E83" s="161" t="s">
        <v>339</v>
      </c>
      <c r="F83" s="161" t="s">
        <v>1063</v>
      </c>
      <c r="I83" s="162"/>
      <c r="J83" s="163">
        <f>BK83</f>
        <v>110152</v>
      </c>
      <c r="L83" s="159"/>
      <c r="M83" s="164"/>
      <c r="N83" s="165"/>
      <c r="O83" s="165"/>
      <c r="P83" s="166">
        <f>P84</f>
        <v>0</v>
      </c>
      <c r="Q83" s="165"/>
      <c r="R83" s="166">
        <f>R84</f>
        <v>0</v>
      </c>
      <c r="S83" s="165"/>
      <c r="T83" s="167">
        <f>T84</f>
        <v>0</v>
      </c>
      <c r="AR83" s="160" t="s">
        <v>83</v>
      </c>
      <c r="AT83" s="168" t="s">
        <v>71</v>
      </c>
      <c r="AU83" s="168" t="s">
        <v>72</v>
      </c>
      <c r="AY83" s="160" t="s">
        <v>212</v>
      </c>
      <c r="BK83" s="169">
        <f>BK84</f>
        <v>110152</v>
      </c>
    </row>
    <row r="84" spans="2:65" s="10" customFormat="1" ht="19.899999999999999" customHeight="1">
      <c r="B84" s="159"/>
      <c r="D84" s="160" t="s">
        <v>71</v>
      </c>
      <c r="E84" s="170" t="s">
        <v>1336</v>
      </c>
      <c r="F84" s="170" t="s">
        <v>1337</v>
      </c>
      <c r="I84" s="162"/>
      <c r="J84" s="171">
        <f>BK84</f>
        <v>110152</v>
      </c>
      <c r="L84" s="159"/>
      <c r="M84" s="164"/>
      <c r="N84" s="165"/>
      <c r="O84" s="165"/>
      <c r="P84" s="166">
        <f>P85+P88+P89+P99</f>
        <v>0</v>
      </c>
      <c r="Q84" s="165"/>
      <c r="R84" s="166">
        <f>R85+R88+R89+R99</f>
        <v>0</v>
      </c>
      <c r="S84" s="165"/>
      <c r="T84" s="167">
        <f>T85+T88+T89+T99</f>
        <v>0</v>
      </c>
      <c r="AR84" s="160" t="s">
        <v>83</v>
      </c>
      <c r="AT84" s="168" t="s">
        <v>71</v>
      </c>
      <c r="AU84" s="168" t="s">
        <v>11</v>
      </c>
      <c r="AY84" s="160" t="s">
        <v>212</v>
      </c>
      <c r="BK84" s="169">
        <f>BK85+BK88+BK89+BK99</f>
        <v>110152</v>
      </c>
    </row>
    <row r="85" spans="2:65" s="10" customFormat="1" ht="14.85" customHeight="1">
      <c r="B85" s="159"/>
      <c r="D85" s="160" t="s">
        <v>71</v>
      </c>
      <c r="E85" s="170" t="s">
        <v>1338</v>
      </c>
      <c r="F85" s="170" t="s">
        <v>1339</v>
      </c>
      <c r="I85" s="162"/>
      <c r="J85" s="171">
        <f>BK85</f>
        <v>39420</v>
      </c>
      <c r="L85" s="159"/>
      <c r="M85" s="164"/>
      <c r="N85" s="165"/>
      <c r="O85" s="165"/>
      <c r="P85" s="166">
        <f>SUM(P86:P87)</f>
        <v>0</v>
      </c>
      <c r="Q85" s="165"/>
      <c r="R85" s="166">
        <f>SUM(R86:R87)</f>
        <v>0</v>
      </c>
      <c r="S85" s="165"/>
      <c r="T85" s="167">
        <f>SUM(T86:T87)</f>
        <v>0</v>
      </c>
      <c r="AR85" s="160" t="s">
        <v>83</v>
      </c>
      <c r="AT85" s="168" t="s">
        <v>71</v>
      </c>
      <c r="AU85" s="168" t="s">
        <v>80</v>
      </c>
      <c r="AY85" s="160" t="s">
        <v>212</v>
      </c>
      <c r="BK85" s="169">
        <f>SUM(BK86:BK87)</f>
        <v>39420</v>
      </c>
    </row>
    <row r="86" spans="2:65" s="1" customFormat="1" ht="16.5" customHeight="1">
      <c r="B86" s="172"/>
      <c r="C86" s="202" t="s">
        <v>11</v>
      </c>
      <c r="D86" s="202" t="s">
        <v>339</v>
      </c>
      <c r="E86" s="203" t="s">
        <v>1340</v>
      </c>
      <c r="F86" s="204" t="s">
        <v>1341</v>
      </c>
      <c r="G86" s="205" t="s">
        <v>1088</v>
      </c>
      <c r="H86" s="206">
        <v>1</v>
      </c>
      <c r="I86" s="207">
        <v>38432.9568</v>
      </c>
      <c r="J86" s="208">
        <f>ROUND(I86*H86,0)</f>
        <v>38433</v>
      </c>
      <c r="K86" s="204" t="s">
        <v>5</v>
      </c>
      <c r="L86" s="209"/>
      <c r="M86" s="210" t="s">
        <v>5</v>
      </c>
      <c r="N86" s="211" t="s">
        <v>43</v>
      </c>
      <c r="O86" s="39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23" t="s">
        <v>1070</v>
      </c>
      <c r="AT86" s="23" t="s">
        <v>339</v>
      </c>
      <c r="AU86" s="23" t="s">
        <v>83</v>
      </c>
      <c r="AY86" s="23" t="s">
        <v>212</v>
      </c>
      <c r="BE86" s="184">
        <f>IF(N86="základní",J86,0)</f>
        <v>38433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23" t="s">
        <v>11</v>
      </c>
      <c r="BK86" s="184">
        <f>ROUND(I86*H86,0)</f>
        <v>38433</v>
      </c>
      <c r="BL86" s="23" t="s">
        <v>569</v>
      </c>
      <c r="BM86" s="23" t="s">
        <v>80</v>
      </c>
    </row>
    <row r="87" spans="2:65" s="1" customFormat="1" ht="16.5" customHeight="1">
      <c r="B87" s="172"/>
      <c r="C87" s="173" t="s">
        <v>80</v>
      </c>
      <c r="D87" s="173" t="s">
        <v>214</v>
      </c>
      <c r="E87" s="174" t="s">
        <v>1342</v>
      </c>
      <c r="F87" s="175" t="s">
        <v>1341</v>
      </c>
      <c r="G87" s="176" t="s">
        <v>1088</v>
      </c>
      <c r="H87" s="177">
        <v>1</v>
      </c>
      <c r="I87" s="178">
        <v>987.31776000000002</v>
      </c>
      <c r="J87" s="179">
        <f>ROUND(I87*H87,0)</f>
        <v>987</v>
      </c>
      <c r="K87" s="175" t="s">
        <v>5</v>
      </c>
      <c r="L87" s="38"/>
      <c r="M87" s="180" t="s">
        <v>5</v>
      </c>
      <c r="N87" s="181" t="s">
        <v>43</v>
      </c>
      <c r="O87" s="39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V87" s="308"/>
      <c r="AR87" s="23" t="s">
        <v>569</v>
      </c>
      <c r="AT87" s="23" t="s">
        <v>214</v>
      </c>
      <c r="AU87" s="23" t="s">
        <v>83</v>
      </c>
      <c r="AY87" s="23" t="s">
        <v>212</v>
      </c>
      <c r="BE87" s="184">
        <f>IF(N87="základní",J87,0)</f>
        <v>987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23" t="s">
        <v>11</v>
      </c>
      <c r="BK87" s="184">
        <f>ROUND(I87*H87,0)</f>
        <v>987</v>
      </c>
      <c r="BL87" s="23" t="s">
        <v>569</v>
      </c>
      <c r="BM87" s="23" t="s">
        <v>1343</v>
      </c>
    </row>
    <row r="88" spans="2:65" s="10" customFormat="1" ht="22.35" customHeight="1">
      <c r="B88" s="159"/>
      <c r="D88" s="160" t="s">
        <v>71</v>
      </c>
      <c r="E88" s="170" t="s">
        <v>1344</v>
      </c>
      <c r="F88" s="170" t="s">
        <v>1337</v>
      </c>
      <c r="I88" s="162"/>
      <c r="J88" s="171">
        <f>BK88</f>
        <v>0</v>
      </c>
      <c r="L88" s="159"/>
      <c r="M88" s="164"/>
      <c r="N88" s="165"/>
      <c r="O88" s="165"/>
      <c r="P88" s="166">
        <v>0</v>
      </c>
      <c r="Q88" s="165"/>
      <c r="R88" s="166">
        <v>0</v>
      </c>
      <c r="S88" s="165"/>
      <c r="T88" s="167">
        <v>0</v>
      </c>
      <c r="V88" s="308"/>
      <c r="AR88" s="160" t="s">
        <v>83</v>
      </c>
      <c r="AT88" s="168" t="s">
        <v>71</v>
      </c>
      <c r="AU88" s="168" t="s">
        <v>80</v>
      </c>
      <c r="AY88" s="160" t="s">
        <v>212</v>
      </c>
      <c r="BK88" s="169">
        <v>0</v>
      </c>
    </row>
    <row r="89" spans="2:65" s="10" customFormat="1" ht="14.85" customHeight="1">
      <c r="B89" s="159"/>
      <c r="D89" s="160" t="s">
        <v>71</v>
      </c>
      <c r="E89" s="170" t="s">
        <v>1345</v>
      </c>
      <c r="F89" s="170" t="s">
        <v>1346</v>
      </c>
      <c r="I89" s="162"/>
      <c r="J89" s="171">
        <f>BK89</f>
        <v>6366</v>
      </c>
      <c r="L89" s="159"/>
      <c r="M89" s="164"/>
      <c r="N89" s="165"/>
      <c r="O89" s="165"/>
      <c r="P89" s="166">
        <f>SUM(P90:P98)</f>
        <v>0</v>
      </c>
      <c r="Q89" s="165"/>
      <c r="R89" s="166">
        <f>SUM(R90:R98)</f>
        <v>0</v>
      </c>
      <c r="S89" s="165"/>
      <c r="T89" s="167">
        <f>SUM(T90:T98)</f>
        <v>0</v>
      </c>
      <c r="V89" s="308"/>
      <c r="AR89" s="160" t="s">
        <v>83</v>
      </c>
      <c r="AT89" s="168" t="s">
        <v>71</v>
      </c>
      <c r="AU89" s="168" t="s">
        <v>80</v>
      </c>
      <c r="AY89" s="160" t="s">
        <v>212</v>
      </c>
      <c r="BK89" s="169">
        <f>SUM(BK90:BK98)</f>
        <v>6366</v>
      </c>
    </row>
    <row r="90" spans="2:65" s="1" customFormat="1" ht="16.5" customHeight="1">
      <c r="B90" s="172"/>
      <c r="C90" s="202" t="s">
        <v>83</v>
      </c>
      <c r="D90" s="202" t="s">
        <v>339</v>
      </c>
      <c r="E90" s="203" t="s">
        <v>1347</v>
      </c>
      <c r="F90" s="204" t="s">
        <v>1348</v>
      </c>
      <c r="G90" s="205" t="s">
        <v>1088</v>
      </c>
      <c r="H90" s="206">
        <v>1</v>
      </c>
      <c r="I90" s="207">
        <v>242.61344</v>
      </c>
      <c r="J90" s="208">
        <f t="shared" ref="J90:J98" si="0">ROUND(I90*H90,0)</f>
        <v>243</v>
      </c>
      <c r="K90" s="204" t="s">
        <v>5</v>
      </c>
      <c r="L90" s="209"/>
      <c r="M90" s="210" t="s">
        <v>5</v>
      </c>
      <c r="N90" s="211" t="s">
        <v>43</v>
      </c>
      <c r="O90" s="39"/>
      <c r="P90" s="182">
        <f t="shared" ref="P90:P98" si="1">O90*H90</f>
        <v>0</v>
      </c>
      <c r="Q90" s="182">
        <v>0</v>
      </c>
      <c r="R90" s="182">
        <f t="shared" ref="R90:R98" si="2">Q90*H90</f>
        <v>0</v>
      </c>
      <c r="S90" s="182">
        <v>0</v>
      </c>
      <c r="T90" s="183">
        <f t="shared" ref="T90:T98" si="3">S90*H90</f>
        <v>0</v>
      </c>
      <c r="V90" s="308"/>
      <c r="AR90" s="23" t="s">
        <v>1070</v>
      </c>
      <c r="AT90" s="23" t="s">
        <v>339</v>
      </c>
      <c r="AU90" s="23" t="s">
        <v>83</v>
      </c>
      <c r="AY90" s="23" t="s">
        <v>212</v>
      </c>
      <c r="BE90" s="184">
        <f t="shared" ref="BE90:BE98" si="4">IF(N90="základní",J90,0)</f>
        <v>243</v>
      </c>
      <c r="BF90" s="184">
        <f t="shared" ref="BF90:BF98" si="5">IF(N90="snížená",J90,0)</f>
        <v>0</v>
      </c>
      <c r="BG90" s="184">
        <f t="shared" ref="BG90:BG98" si="6">IF(N90="zákl. přenesená",J90,0)</f>
        <v>0</v>
      </c>
      <c r="BH90" s="184">
        <f t="shared" ref="BH90:BH98" si="7">IF(N90="sníž. přenesená",J90,0)</f>
        <v>0</v>
      </c>
      <c r="BI90" s="184">
        <f t="shared" ref="BI90:BI98" si="8">IF(N90="nulová",J90,0)</f>
        <v>0</v>
      </c>
      <c r="BJ90" s="23" t="s">
        <v>11</v>
      </c>
      <c r="BK90" s="184">
        <f t="shared" ref="BK90:BK98" si="9">ROUND(I90*H90,0)</f>
        <v>243</v>
      </c>
      <c r="BL90" s="23" t="s">
        <v>569</v>
      </c>
      <c r="BM90" s="23" t="s">
        <v>86</v>
      </c>
    </row>
    <row r="91" spans="2:65" s="1" customFormat="1" ht="25.5" customHeight="1">
      <c r="B91" s="172"/>
      <c r="C91" s="202" t="s">
        <v>86</v>
      </c>
      <c r="D91" s="202" t="s">
        <v>339</v>
      </c>
      <c r="E91" s="203" t="s">
        <v>1349</v>
      </c>
      <c r="F91" s="204" t="s">
        <v>1350</v>
      </c>
      <c r="G91" s="205" t="s">
        <v>1088</v>
      </c>
      <c r="H91" s="206">
        <v>1</v>
      </c>
      <c r="I91" s="207">
        <v>566.62048000000004</v>
      </c>
      <c r="J91" s="208">
        <f t="shared" si="0"/>
        <v>567</v>
      </c>
      <c r="K91" s="204" t="s">
        <v>5</v>
      </c>
      <c r="L91" s="209"/>
      <c r="M91" s="210" t="s">
        <v>5</v>
      </c>
      <c r="N91" s="211" t="s">
        <v>43</v>
      </c>
      <c r="O91" s="39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V91" s="308"/>
      <c r="AR91" s="23" t="s">
        <v>1070</v>
      </c>
      <c r="AT91" s="23" t="s">
        <v>339</v>
      </c>
      <c r="AU91" s="23" t="s">
        <v>83</v>
      </c>
      <c r="AY91" s="23" t="s">
        <v>212</v>
      </c>
      <c r="BE91" s="184">
        <f t="shared" si="4"/>
        <v>567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3" t="s">
        <v>11</v>
      </c>
      <c r="BK91" s="184">
        <f t="shared" si="9"/>
        <v>567</v>
      </c>
      <c r="BL91" s="23" t="s">
        <v>569</v>
      </c>
      <c r="BM91" s="23" t="s">
        <v>92</v>
      </c>
    </row>
    <row r="92" spans="2:65" s="1" customFormat="1" ht="16.5" customHeight="1">
      <c r="B92" s="172"/>
      <c r="C92" s="202" t="s">
        <v>89</v>
      </c>
      <c r="D92" s="202" t="s">
        <v>339</v>
      </c>
      <c r="E92" s="203" t="s">
        <v>1351</v>
      </c>
      <c r="F92" s="204" t="s">
        <v>1352</v>
      </c>
      <c r="G92" s="205" t="s">
        <v>1088</v>
      </c>
      <c r="H92" s="206">
        <v>3</v>
      </c>
      <c r="I92" s="207">
        <v>26.76416</v>
      </c>
      <c r="J92" s="208">
        <f t="shared" si="0"/>
        <v>80</v>
      </c>
      <c r="K92" s="204" t="s">
        <v>5</v>
      </c>
      <c r="L92" s="209"/>
      <c r="M92" s="210" t="s">
        <v>5</v>
      </c>
      <c r="N92" s="211" t="s">
        <v>43</v>
      </c>
      <c r="O92" s="39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V92" s="308"/>
      <c r="AR92" s="23" t="s">
        <v>1070</v>
      </c>
      <c r="AT92" s="23" t="s">
        <v>339</v>
      </c>
      <c r="AU92" s="23" t="s">
        <v>83</v>
      </c>
      <c r="AY92" s="23" t="s">
        <v>212</v>
      </c>
      <c r="BE92" s="184">
        <f t="shared" si="4"/>
        <v>80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3" t="s">
        <v>11</v>
      </c>
      <c r="BK92" s="184">
        <f t="shared" si="9"/>
        <v>80</v>
      </c>
      <c r="BL92" s="23" t="s">
        <v>569</v>
      </c>
      <c r="BM92" s="23" t="s">
        <v>244</v>
      </c>
    </row>
    <row r="93" spans="2:65" s="1" customFormat="1" ht="16.5" customHeight="1">
      <c r="B93" s="172"/>
      <c r="C93" s="202" t="s">
        <v>92</v>
      </c>
      <c r="D93" s="202" t="s">
        <v>339</v>
      </c>
      <c r="E93" s="203" t="s">
        <v>1353</v>
      </c>
      <c r="F93" s="204" t="s">
        <v>1354</v>
      </c>
      <c r="G93" s="205" t="s">
        <v>1088</v>
      </c>
      <c r="H93" s="206">
        <v>2</v>
      </c>
      <c r="I93" s="207">
        <v>46.961280000000002</v>
      </c>
      <c r="J93" s="208">
        <f t="shared" si="0"/>
        <v>94</v>
      </c>
      <c r="K93" s="204" t="s">
        <v>5</v>
      </c>
      <c r="L93" s="209"/>
      <c r="M93" s="210" t="s">
        <v>5</v>
      </c>
      <c r="N93" s="211" t="s">
        <v>43</v>
      </c>
      <c r="O93" s="39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V93" s="308"/>
      <c r="AR93" s="23" t="s">
        <v>1070</v>
      </c>
      <c r="AT93" s="23" t="s">
        <v>339</v>
      </c>
      <c r="AU93" s="23" t="s">
        <v>83</v>
      </c>
      <c r="AY93" s="23" t="s">
        <v>212</v>
      </c>
      <c r="BE93" s="184">
        <f t="shared" si="4"/>
        <v>94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3" t="s">
        <v>11</v>
      </c>
      <c r="BK93" s="184">
        <f t="shared" si="9"/>
        <v>94</v>
      </c>
      <c r="BL93" s="23" t="s">
        <v>569</v>
      </c>
      <c r="BM93" s="23" t="s">
        <v>27</v>
      </c>
    </row>
    <row r="94" spans="2:65" s="1" customFormat="1" ht="16.5" customHeight="1">
      <c r="B94" s="172"/>
      <c r="C94" s="173" t="s">
        <v>95</v>
      </c>
      <c r="D94" s="173" t="s">
        <v>214</v>
      </c>
      <c r="E94" s="174" t="s">
        <v>1355</v>
      </c>
      <c r="F94" s="175" t="s">
        <v>1348</v>
      </c>
      <c r="G94" s="176" t="s">
        <v>1088</v>
      </c>
      <c r="H94" s="177">
        <v>1</v>
      </c>
      <c r="I94" s="178">
        <v>385.2928</v>
      </c>
      <c r="J94" s="179">
        <f t="shared" si="0"/>
        <v>385</v>
      </c>
      <c r="K94" s="175" t="s">
        <v>5</v>
      </c>
      <c r="L94" s="38"/>
      <c r="M94" s="180" t="s">
        <v>5</v>
      </c>
      <c r="N94" s="181" t="s">
        <v>43</v>
      </c>
      <c r="O94" s="39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V94" s="308"/>
      <c r="AR94" s="23" t="s">
        <v>569</v>
      </c>
      <c r="AT94" s="23" t="s">
        <v>214</v>
      </c>
      <c r="AU94" s="23" t="s">
        <v>83</v>
      </c>
      <c r="AY94" s="23" t="s">
        <v>212</v>
      </c>
      <c r="BE94" s="184">
        <f t="shared" si="4"/>
        <v>385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23" t="s">
        <v>11</v>
      </c>
      <c r="BK94" s="184">
        <f t="shared" si="9"/>
        <v>385</v>
      </c>
      <c r="BL94" s="23" t="s">
        <v>569</v>
      </c>
      <c r="BM94" s="23" t="s">
        <v>1356</v>
      </c>
    </row>
    <row r="95" spans="2:65" s="1" customFormat="1" ht="25.5" customHeight="1">
      <c r="B95" s="172"/>
      <c r="C95" s="173" t="s">
        <v>244</v>
      </c>
      <c r="D95" s="173" t="s">
        <v>214</v>
      </c>
      <c r="E95" s="174" t="s">
        <v>1357</v>
      </c>
      <c r="F95" s="175" t="s">
        <v>1350</v>
      </c>
      <c r="G95" s="176" t="s">
        <v>1088</v>
      </c>
      <c r="H95" s="177">
        <v>1</v>
      </c>
      <c r="I95" s="178">
        <v>228.76512000000002</v>
      </c>
      <c r="J95" s="179">
        <f t="shared" si="0"/>
        <v>229</v>
      </c>
      <c r="K95" s="175" t="s">
        <v>5</v>
      </c>
      <c r="L95" s="38"/>
      <c r="M95" s="180" t="s">
        <v>5</v>
      </c>
      <c r="N95" s="181" t="s">
        <v>43</v>
      </c>
      <c r="O95" s="39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V95" s="308"/>
      <c r="AR95" s="23" t="s">
        <v>569</v>
      </c>
      <c r="AT95" s="23" t="s">
        <v>214</v>
      </c>
      <c r="AU95" s="23" t="s">
        <v>83</v>
      </c>
      <c r="AY95" s="23" t="s">
        <v>212</v>
      </c>
      <c r="BE95" s="184">
        <f t="shared" si="4"/>
        <v>229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23" t="s">
        <v>11</v>
      </c>
      <c r="BK95" s="184">
        <f t="shared" si="9"/>
        <v>229</v>
      </c>
      <c r="BL95" s="23" t="s">
        <v>569</v>
      </c>
      <c r="BM95" s="23" t="s">
        <v>1358</v>
      </c>
    </row>
    <row r="96" spans="2:65" s="1" customFormat="1" ht="16.5" customHeight="1">
      <c r="B96" s="172"/>
      <c r="C96" s="173" t="s">
        <v>252</v>
      </c>
      <c r="D96" s="173" t="s">
        <v>214</v>
      </c>
      <c r="E96" s="174" t="s">
        <v>1359</v>
      </c>
      <c r="F96" s="175" t="s">
        <v>1352</v>
      </c>
      <c r="G96" s="176" t="s">
        <v>1088</v>
      </c>
      <c r="H96" s="177">
        <v>3</v>
      </c>
      <c r="I96" s="178">
        <v>48.1616</v>
      </c>
      <c r="J96" s="179">
        <f t="shared" si="0"/>
        <v>144</v>
      </c>
      <c r="K96" s="175" t="s">
        <v>5</v>
      </c>
      <c r="L96" s="38"/>
      <c r="M96" s="180" t="s">
        <v>5</v>
      </c>
      <c r="N96" s="181" t="s">
        <v>43</v>
      </c>
      <c r="O96" s="39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V96" s="308"/>
      <c r="AR96" s="23" t="s">
        <v>569</v>
      </c>
      <c r="AT96" s="23" t="s">
        <v>214</v>
      </c>
      <c r="AU96" s="23" t="s">
        <v>83</v>
      </c>
      <c r="AY96" s="23" t="s">
        <v>212</v>
      </c>
      <c r="BE96" s="184">
        <f t="shared" si="4"/>
        <v>144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23" t="s">
        <v>11</v>
      </c>
      <c r="BK96" s="184">
        <f t="shared" si="9"/>
        <v>144</v>
      </c>
      <c r="BL96" s="23" t="s">
        <v>569</v>
      </c>
      <c r="BM96" s="23" t="s">
        <v>1360</v>
      </c>
    </row>
    <row r="97" spans="2:65" s="1" customFormat="1" ht="16.5" customHeight="1">
      <c r="B97" s="172"/>
      <c r="C97" s="173" t="s">
        <v>27</v>
      </c>
      <c r="D97" s="173" t="s">
        <v>214</v>
      </c>
      <c r="E97" s="174" t="s">
        <v>1361</v>
      </c>
      <c r="F97" s="175" t="s">
        <v>1354</v>
      </c>
      <c r="G97" s="176" t="s">
        <v>1088</v>
      </c>
      <c r="H97" s="177">
        <v>2</v>
      </c>
      <c r="I97" s="178">
        <v>987.31776000000002</v>
      </c>
      <c r="J97" s="179">
        <f t="shared" si="0"/>
        <v>1975</v>
      </c>
      <c r="K97" s="175" t="s">
        <v>5</v>
      </c>
      <c r="L97" s="38"/>
      <c r="M97" s="180" t="s">
        <v>5</v>
      </c>
      <c r="N97" s="181" t="s">
        <v>43</v>
      </c>
      <c r="O97" s="39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V97" s="308"/>
      <c r="AR97" s="23" t="s">
        <v>569</v>
      </c>
      <c r="AT97" s="23" t="s">
        <v>214</v>
      </c>
      <c r="AU97" s="23" t="s">
        <v>83</v>
      </c>
      <c r="AY97" s="23" t="s">
        <v>212</v>
      </c>
      <c r="BE97" s="184">
        <f t="shared" si="4"/>
        <v>1975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23" t="s">
        <v>11</v>
      </c>
      <c r="BK97" s="184">
        <f t="shared" si="9"/>
        <v>1975</v>
      </c>
      <c r="BL97" s="23" t="s">
        <v>569</v>
      </c>
      <c r="BM97" s="23" t="s">
        <v>1362</v>
      </c>
    </row>
    <row r="98" spans="2:65" s="1" customFormat="1" ht="16.5" customHeight="1">
      <c r="B98" s="172"/>
      <c r="C98" s="173" t="s">
        <v>257</v>
      </c>
      <c r="D98" s="173" t="s">
        <v>214</v>
      </c>
      <c r="E98" s="174" t="s">
        <v>1363</v>
      </c>
      <c r="F98" s="175" t="s">
        <v>1364</v>
      </c>
      <c r="G98" s="176" t="s">
        <v>1320</v>
      </c>
      <c r="H98" s="177">
        <v>5</v>
      </c>
      <c r="I98" s="178">
        <v>529.77760000000001</v>
      </c>
      <c r="J98" s="179">
        <f t="shared" si="0"/>
        <v>2649</v>
      </c>
      <c r="K98" s="175" t="s">
        <v>5</v>
      </c>
      <c r="L98" s="38"/>
      <c r="M98" s="180" t="s">
        <v>5</v>
      </c>
      <c r="N98" s="181" t="s">
        <v>43</v>
      </c>
      <c r="O98" s="39"/>
      <c r="P98" s="182">
        <f t="shared" si="1"/>
        <v>0</v>
      </c>
      <c r="Q98" s="182">
        <v>0</v>
      </c>
      <c r="R98" s="182">
        <f t="shared" si="2"/>
        <v>0</v>
      </c>
      <c r="S98" s="182">
        <v>0</v>
      </c>
      <c r="T98" s="183">
        <f t="shared" si="3"/>
        <v>0</v>
      </c>
      <c r="V98" s="308"/>
      <c r="AR98" s="23" t="s">
        <v>569</v>
      </c>
      <c r="AT98" s="23" t="s">
        <v>214</v>
      </c>
      <c r="AU98" s="23" t="s">
        <v>83</v>
      </c>
      <c r="AY98" s="23" t="s">
        <v>212</v>
      </c>
      <c r="BE98" s="184">
        <f t="shared" si="4"/>
        <v>2649</v>
      </c>
      <c r="BF98" s="184">
        <f t="shared" si="5"/>
        <v>0</v>
      </c>
      <c r="BG98" s="184">
        <f t="shared" si="6"/>
        <v>0</v>
      </c>
      <c r="BH98" s="184">
        <f t="shared" si="7"/>
        <v>0</v>
      </c>
      <c r="BI98" s="184">
        <f t="shared" si="8"/>
        <v>0</v>
      </c>
      <c r="BJ98" s="23" t="s">
        <v>11</v>
      </c>
      <c r="BK98" s="184">
        <f t="shared" si="9"/>
        <v>2649</v>
      </c>
      <c r="BL98" s="23" t="s">
        <v>569</v>
      </c>
      <c r="BM98" s="23" t="s">
        <v>1365</v>
      </c>
    </row>
    <row r="99" spans="2:65" s="10" customFormat="1" ht="22.35" customHeight="1">
      <c r="B99" s="159"/>
      <c r="D99" s="160" t="s">
        <v>71</v>
      </c>
      <c r="E99" s="170" t="s">
        <v>1366</v>
      </c>
      <c r="F99" s="170" t="s">
        <v>1367</v>
      </c>
      <c r="I99" s="162"/>
      <c r="J99" s="171">
        <f>BK99</f>
        <v>64366</v>
      </c>
      <c r="L99" s="159"/>
      <c r="M99" s="164"/>
      <c r="N99" s="165"/>
      <c r="O99" s="165"/>
      <c r="P99" s="166">
        <f>SUM(P100:P142)</f>
        <v>0</v>
      </c>
      <c r="Q99" s="165"/>
      <c r="R99" s="166">
        <f>SUM(R100:R142)</f>
        <v>0</v>
      </c>
      <c r="S99" s="165"/>
      <c r="T99" s="167">
        <f>SUM(T100:T142)</f>
        <v>0</v>
      </c>
      <c r="V99" s="308"/>
      <c r="AR99" s="160" t="s">
        <v>83</v>
      </c>
      <c r="AT99" s="168" t="s">
        <v>71</v>
      </c>
      <c r="AU99" s="168" t="s">
        <v>80</v>
      </c>
      <c r="AY99" s="160" t="s">
        <v>212</v>
      </c>
      <c r="BK99" s="169">
        <f>SUM(BK100:BK142)</f>
        <v>64366</v>
      </c>
    </row>
    <row r="100" spans="2:65" s="1" customFormat="1" ht="16.5" customHeight="1">
      <c r="B100" s="172"/>
      <c r="C100" s="202" t="s">
        <v>265</v>
      </c>
      <c r="D100" s="202" t="s">
        <v>339</v>
      </c>
      <c r="E100" s="203" t="s">
        <v>1368</v>
      </c>
      <c r="F100" s="204" t="s">
        <v>1369</v>
      </c>
      <c r="G100" s="205" t="s">
        <v>268</v>
      </c>
      <c r="H100" s="206">
        <v>12</v>
      </c>
      <c r="I100" s="207">
        <v>151.82560000000001</v>
      </c>
      <c r="J100" s="208">
        <f t="shared" ref="J100:J142" si="10">ROUND(I100*H100,0)</f>
        <v>1822</v>
      </c>
      <c r="K100" s="204" t="s">
        <v>5</v>
      </c>
      <c r="L100" s="209"/>
      <c r="M100" s="210" t="s">
        <v>5</v>
      </c>
      <c r="N100" s="211" t="s">
        <v>43</v>
      </c>
      <c r="O100" s="39"/>
      <c r="P100" s="182">
        <f t="shared" ref="P100:P142" si="11">O100*H100</f>
        <v>0</v>
      </c>
      <c r="Q100" s="182">
        <v>0</v>
      </c>
      <c r="R100" s="182">
        <f t="shared" ref="R100:R142" si="12">Q100*H100</f>
        <v>0</v>
      </c>
      <c r="S100" s="182">
        <v>0</v>
      </c>
      <c r="T100" s="183">
        <f t="shared" ref="T100:T142" si="13">S100*H100</f>
        <v>0</v>
      </c>
      <c r="V100" s="308"/>
      <c r="AR100" s="23" t="s">
        <v>1070</v>
      </c>
      <c r="AT100" s="23" t="s">
        <v>339</v>
      </c>
      <c r="AU100" s="23" t="s">
        <v>83</v>
      </c>
      <c r="AY100" s="23" t="s">
        <v>212</v>
      </c>
      <c r="BE100" s="184">
        <f t="shared" ref="BE100:BE142" si="14">IF(N100="základní",J100,0)</f>
        <v>1822</v>
      </c>
      <c r="BF100" s="184">
        <f t="shared" ref="BF100:BF142" si="15">IF(N100="snížená",J100,0)</f>
        <v>0</v>
      </c>
      <c r="BG100" s="184">
        <f t="shared" ref="BG100:BG142" si="16">IF(N100="zákl. přenesená",J100,0)</f>
        <v>0</v>
      </c>
      <c r="BH100" s="184">
        <f t="shared" ref="BH100:BH142" si="17">IF(N100="sníž. přenesená",J100,0)</f>
        <v>0</v>
      </c>
      <c r="BI100" s="184">
        <f t="shared" ref="BI100:BI142" si="18">IF(N100="nulová",J100,0)</f>
        <v>0</v>
      </c>
      <c r="BJ100" s="23" t="s">
        <v>11</v>
      </c>
      <c r="BK100" s="184">
        <f t="shared" ref="BK100:BK142" si="19">ROUND(I100*H100,0)</f>
        <v>1822</v>
      </c>
      <c r="BL100" s="23" t="s">
        <v>569</v>
      </c>
      <c r="BM100" s="23" t="s">
        <v>276</v>
      </c>
    </row>
    <row r="101" spans="2:65" s="1" customFormat="1" ht="38.25" customHeight="1">
      <c r="B101" s="172"/>
      <c r="C101" s="202" t="s">
        <v>271</v>
      </c>
      <c r="D101" s="202" t="s">
        <v>339</v>
      </c>
      <c r="E101" s="203" t="s">
        <v>1370</v>
      </c>
      <c r="F101" s="204" t="s">
        <v>1371</v>
      </c>
      <c r="G101" s="205" t="s">
        <v>1088</v>
      </c>
      <c r="H101" s="206">
        <v>1</v>
      </c>
      <c r="I101" s="207">
        <v>408.05920000000003</v>
      </c>
      <c r="J101" s="208">
        <f t="shared" si="10"/>
        <v>408</v>
      </c>
      <c r="K101" s="204" t="s">
        <v>5</v>
      </c>
      <c r="L101" s="209"/>
      <c r="M101" s="210" t="s">
        <v>5</v>
      </c>
      <c r="N101" s="211" t="s">
        <v>43</v>
      </c>
      <c r="O101" s="39"/>
      <c r="P101" s="182">
        <f t="shared" si="11"/>
        <v>0</v>
      </c>
      <c r="Q101" s="182">
        <v>0</v>
      </c>
      <c r="R101" s="182">
        <f t="shared" si="12"/>
        <v>0</v>
      </c>
      <c r="S101" s="182">
        <v>0</v>
      </c>
      <c r="T101" s="183">
        <f t="shared" si="13"/>
        <v>0</v>
      </c>
      <c r="V101" s="308"/>
      <c r="AR101" s="23" t="s">
        <v>1070</v>
      </c>
      <c r="AT101" s="23" t="s">
        <v>339</v>
      </c>
      <c r="AU101" s="23" t="s">
        <v>83</v>
      </c>
      <c r="AY101" s="23" t="s">
        <v>212</v>
      </c>
      <c r="BE101" s="184">
        <f t="shared" si="14"/>
        <v>408</v>
      </c>
      <c r="BF101" s="184">
        <f t="shared" si="15"/>
        <v>0</v>
      </c>
      <c r="BG101" s="184">
        <f t="shared" si="16"/>
        <v>0</v>
      </c>
      <c r="BH101" s="184">
        <f t="shared" si="17"/>
        <v>0</v>
      </c>
      <c r="BI101" s="184">
        <f t="shared" si="18"/>
        <v>0</v>
      </c>
      <c r="BJ101" s="23" t="s">
        <v>11</v>
      </c>
      <c r="BK101" s="184">
        <f t="shared" si="19"/>
        <v>408</v>
      </c>
      <c r="BL101" s="23" t="s">
        <v>569</v>
      </c>
      <c r="BM101" s="23" t="s">
        <v>286</v>
      </c>
    </row>
    <row r="102" spans="2:65" s="1" customFormat="1" ht="16.5" customHeight="1">
      <c r="B102" s="172"/>
      <c r="C102" s="202" t="s">
        <v>276</v>
      </c>
      <c r="D102" s="202" t="s">
        <v>339</v>
      </c>
      <c r="E102" s="203" t="s">
        <v>1372</v>
      </c>
      <c r="F102" s="204" t="s">
        <v>1373</v>
      </c>
      <c r="G102" s="205" t="s">
        <v>1088</v>
      </c>
      <c r="H102" s="206">
        <v>1</v>
      </c>
      <c r="I102" s="207">
        <v>1468.2095999999999</v>
      </c>
      <c r="J102" s="208">
        <f t="shared" si="10"/>
        <v>1468</v>
      </c>
      <c r="K102" s="204" t="s">
        <v>5</v>
      </c>
      <c r="L102" s="209"/>
      <c r="M102" s="210" t="s">
        <v>5</v>
      </c>
      <c r="N102" s="211" t="s">
        <v>43</v>
      </c>
      <c r="O102" s="39"/>
      <c r="P102" s="182">
        <f t="shared" si="11"/>
        <v>0</v>
      </c>
      <c r="Q102" s="182">
        <v>0</v>
      </c>
      <c r="R102" s="182">
        <f t="shared" si="12"/>
        <v>0</v>
      </c>
      <c r="S102" s="182">
        <v>0</v>
      </c>
      <c r="T102" s="183">
        <f t="shared" si="13"/>
        <v>0</v>
      </c>
      <c r="V102" s="308"/>
      <c r="AR102" s="23" t="s">
        <v>1070</v>
      </c>
      <c r="AT102" s="23" t="s">
        <v>339</v>
      </c>
      <c r="AU102" s="23" t="s">
        <v>83</v>
      </c>
      <c r="AY102" s="23" t="s">
        <v>212</v>
      </c>
      <c r="BE102" s="184">
        <f t="shared" si="14"/>
        <v>1468</v>
      </c>
      <c r="BF102" s="184">
        <f t="shared" si="15"/>
        <v>0</v>
      </c>
      <c r="BG102" s="184">
        <f t="shared" si="16"/>
        <v>0</v>
      </c>
      <c r="BH102" s="184">
        <f t="shared" si="17"/>
        <v>0</v>
      </c>
      <c r="BI102" s="184">
        <f t="shared" si="18"/>
        <v>0</v>
      </c>
      <c r="BJ102" s="23" t="s">
        <v>11</v>
      </c>
      <c r="BK102" s="184">
        <f t="shared" si="19"/>
        <v>1468</v>
      </c>
      <c r="BL102" s="23" t="s">
        <v>569</v>
      </c>
      <c r="BM102" s="23" t="s">
        <v>296</v>
      </c>
    </row>
    <row r="103" spans="2:65" s="1" customFormat="1" ht="16.5" customHeight="1">
      <c r="B103" s="172"/>
      <c r="C103" s="202" t="s">
        <v>12</v>
      </c>
      <c r="D103" s="202" t="s">
        <v>339</v>
      </c>
      <c r="E103" s="203" t="s">
        <v>1374</v>
      </c>
      <c r="F103" s="204" t="s">
        <v>1375</v>
      </c>
      <c r="G103" s="205" t="s">
        <v>1088</v>
      </c>
      <c r="H103" s="206">
        <v>1</v>
      </c>
      <c r="I103" s="207">
        <v>11.73536</v>
      </c>
      <c r="J103" s="208">
        <f t="shared" si="10"/>
        <v>12</v>
      </c>
      <c r="K103" s="204" t="s">
        <v>5</v>
      </c>
      <c r="L103" s="209"/>
      <c r="M103" s="210" t="s">
        <v>5</v>
      </c>
      <c r="N103" s="211" t="s">
        <v>43</v>
      </c>
      <c r="O103" s="39"/>
      <c r="P103" s="182">
        <f t="shared" si="11"/>
        <v>0</v>
      </c>
      <c r="Q103" s="182">
        <v>0</v>
      </c>
      <c r="R103" s="182">
        <f t="shared" si="12"/>
        <v>0</v>
      </c>
      <c r="S103" s="182">
        <v>0</v>
      </c>
      <c r="T103" s="183">
        <f t="shared" si="13"/>
        <v>0</v>
      </c>
      <c r="V103" s="308"/>
      <c r="AR103" s="23" t="s">
        <v>1070</v>
      </c>
      <c r="AT103" s="23" t="s">
        <v>339</v>
      </c>
      <c r="AU103" s="23" t="s">
        <v>83</v>
      </c>
      <c r="AY103" s="23" t="s">
        <v>212</v>
      </c>
      <c r="BE103" s="184">
        <f t="shared" si="14"/>
        <v>12</v>
      </c>
      <c r="BF103" s="184">
        <f t="shared" si="15"/>
        <v>0</v>
      </c>
      <c r="BG103" s="184">
        <f t="shared" si="16"/>
        <v>0</v>
      </c>
      <c r="BH103" s="184">
        <f t="shared" si="17"/>
        <v>0</v>
      </c>
      <c r="BI103" s="184">
        <f t="shared" si="18"/>
        <v>0</v>
      </c>
      <c r="BJ103" s="23" t="s">
        <v>11</v>
      </c>
      <c r="BK103" s="184">
        <f t="shared" si="19"/>
        <v>12</v>
      </c>
      <c r="BL103" s="23" t="s">
        <v>569</v>
      </c>
      <c r="BM103" s="23" t="s">
        <v>308</v>
      </c>
    </row>
    <row r="104" spans="2:65" s="1" customFormat="1" ht="16.5" customHeight="1">
      <c r="B104" s="172"/>
      <c r="C104" s="202" t="s">
        <v>286</v>
      </c>
      <c r="D104" s="202" t="s">
        <v>339</v>
      </c>
      <c r="E104" s="203" t="s">
        <v>1376</v>
      </c>
      <c r="F104" s="204" t="s">
        <v>1377</v>
      </c>
      <c r="G104" s="205" t="s">
        <v>1088</v>
      </c>
      <c r="H104" s="206">
        <v>5</v>
      </c>
      <c r="I104" s="207">
        <v>31.30752</v>
      </c>
      <c r="J104" s="208">
        <f t="shared" si="10"/>
        <v>157</v>
      </c>
      <c r="K104" s="204" t="s">
        <v>5</v>
      </c>
      <c r="L104" s="209"/>
      <c r="M104" s="210" t="s">
        <v>5</v>
      </c>
      <c r="N104" s="211" t="s">
        <v>43</v>
      </c>
      <c r="O104" s="39"/>
      <c r="P104" s="182">
        <f t="shared" si="11"/>
        <v>0</v>
      </c>
      <c r="Q104" s="182">
        <v>0</v>
      </c>
      <c r="R104" s="182">
        <f t="shared" si="12"/>
        <v>0</v>
      </c>
      <c r="S104" s="182">
        <v>0</v>
      </c>
      <c r="T104" s="183">
        <f t="shared" si="13"/>
        <v>0</v>
      </c>
      <c r="V104" s="308"/>
      <c r="AR104" s="23" t="s">
        <v>1070</v>
      </c>
      <c r="AT104" s="23" t="s">
        <v>339</v>
      </c>
      <c r="AU104" s="23" t="s">
        <v>83</v>
      </c>
      <c r="AY104" s="23" t="s">
        <v>212</v>
      </c>
      <c r="BE104" s="184">
        <f t="shared" si="14"/>
        <v>157</v>
      </c>
      <c r="BF104" s="184">
        <f t="shared" si="15"/>
        <v>0</v>
      </c>
      <c r="BG104" s="184">
        <f t="shared" si="16"/>
        <v>0</v>
      </c>
      <c r="BH104" s="184">
        <f t="shared" si="17"/>
        <v>0</v>
      </c>
      <c r="BI104" s="184">
        <f t="shared" si="18"/>
        <v>0</v>
      </c>
      <c r="BJ104" s="23" t="s">
        <v>11</v>
      </c>
      <c r="BK104" s="184">
        <f t="shared" si="19"/>
        <v>157</v>
      </c>
      <c r="BL104" s="23" t="s">
        <v>569</v>
      </c>
      <c r="BM104" s="23" t="s">
        <v>318</v>
      </c>
    </row>
    <row r="105" spans="2:65" s="1" customFormat="1" ht="16.5" customHeight="1">
      <c r="B105" s="172"/>
      <c r="C105" s="202" t="s">
        <v>292</v>
      </c>
      <c r="D105" s="202" t="s">
        <v>339</v>
      </c>
      <c r="E105" s="203" t="s">
        <v>1378</v>
      </c>
      <c r="F105" s="204" t="s">
        <v>1379</v>
      </c>
      <c r="G105" s="205" t="s">
        <v>268</v>
      </c>
      <c r="H105" s="206">
        <v>50</v>
      </c>
      <c r="I105" s="207">
        <v>45.393919999999994</v>
      </c>
      <c r="J105" s="208">
        <f t="shared" si="10"/>
        <v>2270</v>
      </c>
      <c r="K105" s="204" t="s">
        <v>5</v>
      </c>
      <c r="L105" s="209"/>
      <c r="M105" s="210" t="s">
        <v>5</v>
      </c>
      <c r="N105" s="211" t="s">
        <v>43</v>
      </c>
      <c r="O105" s="39"/>
      <c r="P105" s="182">
        <f t="shared" si="11"/>
        <v>0</v>
      </c>
      <c r="Q105" s="182">
        <v>0</v>
      </c>
      <c r="R105" s="182">
        <f t="shared" si="12"/>
        <v>0</v>
      </c>
      <c r="S105" s="182">
        <v>0</v>
      </c>
      <c r="T105" s="183">
        <f t="shared" si="13"/>
        <v>0</v>
      </c>
      <c r="V105" s="308"/>
      <c r="AR105" s="23" t="s">
        <v>1070</v>
      </c>
      <c r="AT105" s="23" t="s">
        <v>339</v>
      </c>
      <c r="AU105" s="23" t="s">
        <v>83</v>
      </c>
      <c r="AY105" s="23" t="s">
        <v>212</v>
      </c>
      <c r="BE105" s="184">
        <f t="shared" si="14"/>
        <v>2270</v>
      </c>
      <c r="BF105" s="184">
        <f t="shared" si="15"/>
        <v>0</v>
      </c>
      <c r="BG105" s="184">
        <f t="shared" si="16"/>
        <v>0</v>
      </c>
      <c r="BH105" s="184">
        <f t="shared" si="17"/>
        <v>0</v>
      </c>
      <c r="BI105" s="184">
        <f t="shared" si="18"/>
        <v>0</v>
      </c>
      <c r="BJ105" s="23" t="s">
        <v>11</v>
      </c>
      <c r="BK105" s="184">
        <f t="shared" si="19"/>
        <v>2270</v>
      </c>
      <c r="BL105" s="23" t="s">
        <v>569</v>
      </c>
      <c r="BM105" s="23" t="s">
        <v>332</v>
      </c>
    </row>
    <row r="106" spans="2:65" s="1" customFormat="1" ht="16.5" customHeight="1">
      <c r="B106" s="172"/>
      <c r="C106" s="202" t="s">
        <v>296</v>
      </c>
      <c r="D106" s="202" t="s">
        <v>339</v>
      </c>
      <c r="E106" s="203" t="s">
        <v>1380</v>
      </c>
      <c r="F106" s="204" t="s">
        <v>1381</v>
      </c>
      <c r="G106" s="205" t="s">
        <v>268</v>
      </c>
      <c r="H106" s="206">
        <v>20</v>
      </c>
      <c r="I106" s="207">
        <v>15.217280000000001</v>
      </c>
      <c r="J106" s="208">
        <f t="shared" si="10"/>
        <v>304</v>
      </c>
      <c r="K106" s="204" t="s">
        <v>5</v>
      </c>
      <c r="L106" s="209"/>
      <c r="M106" s="210" t="s">
        <v>5</v>
      </c>
      <c r="N106" s="211" t="s">
        <v>43</v>
      </c>
      <c r="O106" s="39"/>
      <c r="P106" s="182">
        <f t="shared" si="11"/>
        <v>0</v>
      </c>
      <c r="Q106" s="182">
        <v>0</v>
      </c>
      <c r="R106" s="182">
        <f t="shared" si="12"/>
        <v>0</v>
      </c>
      <c r="S106" s="182">
        <v>0</v>
      </c>
      <c r="T106" s="183">
        <f t="shared" si="13"/>
        <v>0</v>
      </c>
      <c r="V106" s="308"/>
      <c r="AR106" s="23" t="s">
        <v>1070</v>
      </c>
      <c r="AT106" s="23" t="s">
        <v>339</v>
      </c>
      <c r="AU106" s="23" t="s">
        <v>83</v>
      </c>
      <c r="AY106" s="23" t="s">
        <v>212</v>
      </c>
      <c r="BE106" s="184">
        <f t="shared" si="14"/>
        <v>304</v>
      </c>
      <c r="BF106" s="184">
        <f t="shared" si="15"/>
        <v>0</v>
      </c>
      <c r="BG106" s="184">
        <f t="shared" si="16"/>
        <v>0</v>
      </c>
      <c r="BH106" s="184">
        <f t="shared" si="17"/>
        <v>0</v>
      </c>
      <c r="BI106" s="184">
        <f t="shared" si="18"/>
        <v>0</v>
      </c>
      <c r="BJ106" s="23" t="s">
        <v>11</v>
      </c>
      <c r="BK106" s="184">
        <f t="shared" si="19"/>
        <v>304</v>
      </c>
      <c r="BL106" s="23" t="s">
        <v>569</v>
      </c>
      <c r="BM106" s="23" t="s">
        <v>343</v>
      </c>
    </row>
    <row r="107" spans="2:65" s="1" customFormat="1" ht="16.5" customHeight="1">
      <c r="B107" s="172"/>
      <c r="C107" s="202" t="s">
        <v>301</v>
      </c>
      <c r="D107" s="202" t="s">
        <v>339</v>
      </c>
      <c r="E107" s="203" t="s">
        <v>1382</v>
      </c>
      <c r="F107" s="204" t="s">
        <v>1383</v>
      </c>
      <c r="G107" s="205" t="s">
        <v>268</v>
      </c>
      <c r="H107" s="206">
        <v>5</v>
      </c>
      <c r="I107" s="207">
        <v>25.970559999999999</v>
      </c>
      <c r="J107" s="208">
        <f t="shared" si="10"/>
        <v>130</v>
      </c>
      <c r="K107" s="204" t="s">
        <v>5</v>
      </c>
      <c r="L107" s="209"/>
      <c r="M107" s="210" t="s">
        <v>5</v>
      </c>
      <c r="N107" s="211" t="s">
        <v>43</v>
      </c>
      <c r="O107" s="39"/>
      <c r="P107" s="182">
        <f t="shared" si="11"/>
        <v>0</v>
      </c>
      <c r="Q107" s="182">
        <v>0</v>
      </c>
      <c r="R107" s="182">
        <f t="shared" si="12"/>
        <v>0</v>
      </c>
      <c r="S107" s="182">
        <v>0</v>
      </c>
      <c r="T107" s="183">
        <f t="shared" si="13"/>
        <v>0</v>
      </c>
      <c r="V107" s="308"/>
      <c r="AR107" s="23" t="s">
        <v>1070</v>
      </c>
      <c r="AT107" s="23" t="s">
        <v>339</v>
      </c>
      <c r="AU107" s="23" t="s">
        <v>83</v>
      </c>
      <c r="AY107" s="23" t="s">
        <v>212</v>
      </c>
      <c r="BE107" s="184">
        <f t="shared" si="14"/>
        <v>130</v>
      </c>
      <c r="BF107" s="184">
        <f t="shared" si="15"/>
        <v>0</v>
      </c>
      <c r="BG107" s="184">
        <f t="shared" si="16"/>
        <v>0</v>
      </c>
      <c r="BH107" s="184">
        <f t="shared" si="17"/>
        <v>0</v>
      </c>
      <c r="BI107" s="184">
        <f t="shared" si="18"/>
        <v>0</v>
      </c>
      <c r="BJ107" s="23" t="s">
        <v>11</v>
      </c>
      <c r="BK107" s="184">
        <f t="shared" si="19"/>
        <v>130</v>
      </c>
      <c r="BL107" s="23" t="s">
        <v>569</v>
      </c>
      <c r="BM107" s="23" t="s">
        <v>352</v>
      </c>
    </row>
    <row r="108" spans="2:65" s="1" customFormat="1" ht="16.5" customHeight="1">
      <c r="B108" s="172"/>
      <c r="C108" s="202" t="s">
        <v>308</v>
      </c>
      <c r="D108" s="202" t="s">
        <v>339</v>
      </c>
      <c r="E108" s="203" t="s">
        <v>1384</v>
      </c>
      <c r="F108" s="204" t="s">
        <v>1385</v>
      </c>
      <c r="G108" s="205" t="s">
        <v>268</v>
      </c>
      <c r="H108" s="206">
        <v>8</v>
      </c>
      <c r="I108" s="207">
        <v>26.109439999999999</v>
      </c>
      <c r="J108" s="208">
        <f t="shared" si="10"/>
        <v>209</v>
      </c>
      <c r="K108" s="204" t="s">
        <v>5</v>
      </c>
      <c r="L108" s="209"/>
      <c r="M108" s="210" t="s">
        <v>5</v>
      </c>
      <c r="N108" s="211" t="s">
        <v>43</v>
      </c>
      <c r="O108" s="39"/>
      <c r="P108" s="182">
        <f t="shared" si="11"/>
        <v>0</v>
      </c>
      <c r="Q108" s="182">
        <v>0</v>
      </c>
      <c r="R108" s="182">
        <f t="shared" si="12"/>
        <v>0</v>
      </c>
      <c r="S108" s="182">
        <v>0</v>
      </c>
      <c r="T108" s="183">
        <f t="shared" si="13"/>
        <v>0</v>
      </c>
      <c r="V108" s="308"/>
      <c r="AR108" s="23" t="s">
        <v>1070</v>
      </c>
      <c r="AT108" s="23" t="s">
        <v>339</v>
      </c>
      <c r="AU108" s="23" t="s">
        <v>83</v>
      </c>
      <c r="AY108" s="23" t="s">
        <v>212</v>
      </c>
      <c r="BE108" s="184">
        <f t="shared" si="14"/>
        <v>209</v>
      </c>
      <c r="BF108" s="184">
        <f t="shared" si="15"/>
        <v>0</v>
      </c>
      <c r="BG108" s="184">
        <f t="shared" si="16"/>
        <v>0</v>
      </c>
      <c r="BH108" s="184">
        <f t="shared" si="17"/>
        <v>0</v>
      </c>
      <c r="BI108" s="184">
        <f t="shared" si="18"/>
        <v>0</v>
      </c>
      <c r="BJ108" s="23" t="s">
        <v>11</v>
      </c>
      <c r="BK108" s="184">
        <f t="shared" si="19"/>
        <v>209</v>
      </c>
      <c r="BL108" s="23" t="s">
        <v>569</v>
      </c>
      <c r="BM108" s="23" t="s">
        <v>362</v>
      </c>
    </row>
    <row r="109" spans="2:65" s="1" customFormat="1" ht="16.5" customHeight="1">
      <c r="B109" s="172"/>
      <c r="C109" s="202" t="s">
        <v>10</v>
      </c>
      <c r="D109" s="202" t="s">
        <v>339</v>
      </c>
      <c r="E109" s="203" t="s">
        <v>1386</v>
      </c>
      <c r="F109" s="204" t="s">
        <v>1387</v>
      </c>
      <c r="G109" s="205" t="s">
        <v>268</v>
      </c>
      <c r="H109" s="206">
        <v>35</v>
      </c>
      <c r="I109" s="207">
        <v>155.36704</v>
      </c>
      <c r="J109" s="208">
        <f t="shared" si="10"/>
        <v>5438</v>
      </c>
      <c r="K109" s="204" t="s">
        <v>5</v>
      </c>
      <c r="L109" s="209"/>
      <c r="M109" s="210" t="s">
        <v>5</v>
      </c>
      <c r="N109" s="211" t="s">
        <v>43</v>
      </c>
      <c r="O109" s="39"/>
      <c r="P109" s="182">
        <f t="shared" si="11"/>
        <v>0</v>
      </c>
      <c r="Q109" s="182">
        <v>0</v>
      </c>
      <c r="R109" s="182">
        <f t="shared" si="12"/>
        <v>0</v>
      </c>
      <c r="S109" s="182">
        <v>0</v>
      </c>
      <c r="T109" s="183">
        <f t="shared" si="13"/>
        <v>0</v>
      </c>
      <c r="V109" s="308"/>
      <c r="AR109" s="23" t="s">
        <v>1070</v>
      </c>
      <c r="AT109" s="23" t="s">
        <v>339</v>
      </c>
      <c r="AU109" s="23" t="s">
        <v>83</v>
      </c>
      <c r="AY109" s="23" t="s">
        <v>212</v>
      </c>
      <c r="BE109" s="184">
        <f t="shared" si="14"/>
        <v>5438</v>
      </c>
      <c r="BF109" s="184">
        <f t="shared" si="15"/>
        <v>0</v>
      </c>
      <c r="BG109" s="184">
        <f t="shared" si="16"/>
        <v>0</v>
      </c>
      <c r="BH109" s="184">
        <f t="shared" si="17"/>
        <v>0</v>
      </c>
      <c r="BI109" s="184">
        <f t="shared" si="18"/>
        <v>0</v>
      </c>
      <c r="BJ109" s="23" t="s">
        <v>11</v>
      </c>
      <c r="BK109" s="184">
        <f t="shared" si="19"/>
        <v>5438</v>
      </c>
      <c r="BL109" s="23" t="s">
        <v>569</v>
      </c>
      <c r="BM109" s="23" t="s">
        <v>374</v>
      </c>
    </row>
    <row r="110" spans="2:65" s="1" customFormat="1" ht="25.5" customHeight="1">
      <c r="B110" s="172"/>
      <c r="C110" s="202" t="s">
        <v>318</v>
      </c>
      <c r="D110" s="202" t="s">
        <v>339</v>
      </c>
      <c r="E110" s="203" t="s">
        <v>1388</v>
      </c>
      <c r="F110" s="204" t="s">
        <v>1389</v>
      </c>
      <c r="G110" s="205" t="s">
        <v>1088</v>
      </c>
      <c r="H110" s="206">
        <v>2</v>
      </c>
      <c r="I110" s="207">
        <v>1785.9571199999998</v>
      </c>
      <c r="J110" s="208">
        <f t="shared" si="10"/>
        <v>3572</v>
      </c>
      <c r="K110" s="204" t="s">
        <v>5</v>
      </c>
      <c r="L110" s="209"/>
      <c r="M110" s="210" t="s">
        <v>5</v>
      </c>
      <c r="N110" s="211" t="s">
        <v>43</v>
      </c>
      <c r="O110" s="39"/>
      <c r="P110" s="182">
        <f t="shared" si="11"/>
        <v>0</v>
      </c>
      <c r="Q110" s="182">
        <v>0</v>
      </c>
      <c r="R110" s="182">
        <f t="shared" si="12"/>
        <v>0</v>
      </c>
      <c r="S110" s="182">
        <v>0</v>
      </c>
      <c r="T110" s="183">
        <f t="shared" si="13"/>
        <v>0</v>
      </c>
      <c r="V110" s="308"/>
      <c r="AR110" s="23" t="s">
        <v>1070</v>
      </c>
      <c r="AT110" s="23" t="s">
        <v>339</v>
      </c>
      <c r="AU110" s="23" t="s">
        <v>83</v>
      </c>
      <c r="AY110" s="23" t="s">
        <v>212</v>
      </c>
      <c r="BE110" s="184">
        <f t="shared" si="14"/>
        <v>3572</v>
      </c>
      <c r="BF110" s="184">
        <f t="shared" si="15"/>
        <v>0</v>
      </c>
      <c r="BG110" s="184">
        <f t="shared" si="16"/>
        <v>0</v>
      </c>
      <c r="BH110" s="184">
        <f t="shared" si="17"/>
        <v>0</v>
      </c>
      <c r="BI110" s="184">
        <f t="shared" si="18"/>
        <v>0</v>
      </c>
      <c r="BJ110" s="23" t="s">
        <v>11</v>
      </c>
      <c r="BK110" s="184">
        <f t="shared" si="19"/>
        <v>3572</v>
      </c>
      <c r="BL110" s="23" t="s">
        <v>569</v>
      </c>
      <c r="BM110" s="23" t="s">
        <v>426</v>
      </c>
    </row>
    <row r="111" spans="2:65" s="1" customFormat="1" ht="16.5" customHeight="1">
      <c r="B111" s="172"/>
      <c r="C111" s="202" t="s">
        <v>324</v>
      </c>
      <c r="D111" s="202" t="s">
        <v>339</v>
      </c>
      <c r="E111" s="203" t="s">
        <v>1390</v>
      </c>
      <c r="F111" s="204" t="s">
        <v>1391</v>
      </c>
      <c r="G111" s="205" t="s">
        <v>1069</v>
      </c>
      <c r="H111" s="206">
        <v>1</v>
      </c>
      <c r="I111" s="207">
        <v>1283.5091199999999</v>
      </c>
      <c r="J111" s="208">
        <f t="shared" si="10"/>
        <v>1284</v>
      </c>
      <c r="K111" s="204" t="s">
        <v>5</v>
      </c>
      <c r="L111" s="209"/>
      <c r="M111" s="210" t="s">
        <v>5</v>
      </c>
      <c r="N111" s="211" t="s">
        <v>43</v>
      </c>
      <c r="O111" s="39"/>
      <c r="P111" s="182">
        <f t="shared" si="11"/>
        <v>0</v>
      </c>
      <c r="Q111" s="182">
        <v>0</v>
      </c>
      <c r="R111" s="182">
        <f t="shared" si="12"/>
        <v>0</v>
      </c>
      <c r="S111" s="182">
        <v>0</v>
      </c>
      <c r="T111" s="183">
        <f t="shared" si="13"/>
        <v>0</v>
      </c>
      <c r="V111" s="308"/>
      <c r="AR111" s="23" t="s">
        <v>1070</v>
      </c>
      <c r="AT111" s="23" t="s">
        <v>339</v>
      </c>
      <c r="AU111" s="23" t="s">
        <v>83</v>
      </c>
      <c r="AY111" s="23" t="s">
        <v>212</v>
      </c>
      <c r="BE111" s="184">
        <f t="shared" si="14"/>
        <v>1284</v>
      </c>
      <c r="BF111" s="184">
        <f t="shared" si="15"/>
        <v>0</v>
      </c>
      <c r="BG111" s="184">
        <f t="shared" si="16"/>
        <v>0</v>
      </c>
      <c r="BH111" s="184">
        <f t="shared" si="17"/>
        <v>0</v>
      </c>
      <c r="BI111" s="184">
        <f t="shared" si="18"/>
        <v>0</v>
      </c>
      <c r="BJ111" s="23" t="s">
        <v>11</v>
      </c>
      <c r="BK111" s="184">
        <f t="shared" si="19"/>
        <v>1284</v>
      </c>
      <c r="BL111" s="23" t="s">
        <v>569</v>
      </c>
      <c r="BM111" s="23" t="s">
        <v>603</v>
      </c>
    </row>
    <row r="112" spans="2:65" s="1" customFormat="1" ht="16.5" customHeight="1">
      <c r="B112" s="172"/>
      <c r="C112" s="202" t="s">
        <v>332</v>
      </c>
      <c r="D112" s="202" t="s">
        <v>339</v>
      </c>
      <c r="E112" s="203" t="s">
        <v>1392</v>
      </c>
      <c r="F112" s="204" t="s">
        <v>1393</v>
      </c>
      <c r="G112" s="205" t="s">
        <v>1069</v>
      </c>
      <c r="H112" s="206">
        <v>3.5999999999999997E-2</v>
      </c>
      <c r="I112" s="207">
        <v>102343.4</v>
      </c>
      <c r="J112" s="208">
        <f t="shared" si="10"/>
        <v>3684</v>
      </c>
      <c r="K112" s="204" t="s">
        <v>5</v>
      </c>
      <c r="L112" s="209"/>
      <c r="M112" s="210" t="s">
        <v>5</v>
      </c>
      <c r="N112" s="211" t="s">
        <v>43</v>
      </c>
      <c r="O112" s="39"/>
      <c r="P112" s="182">
        <f t="shared" si="11"/>
        <v>0</v>
      </c>
      <c r="Q112" s="182">
        <v>0</v>
      </c>
      <c r="R112" s="182">
        <f t="shared" si="12"/>
        <v>0</v>
      </c>
      <c r="S112" s="182">
        <v>0</v>
      </c>
      <c r="T112" s="183">
        <f t="shared" si="13"/>
        <v>0</v>
      </c>
      <c r="V112" s="308"/>
      <c r="AR112" s="23" t="s">
        <v>1070</v>
      </c>
      <c r="AT112" s="23" t="s">
        <v>339</v>
      </c>
      <c r="AU112" s="23" t="s">
        <v>83</v>
      </c>
      <c r="AY112" s="23" t="s">
        <v>212</v>
      </c>
      <c r="BE112" s="184">
        <f t="shared" si="14"/>
        <v>3684</v>
      </c>
      <c r="BF112" s="184">
        <f t="shared" si="15"/>
        <v>0</v>
      </c>
      <c r="BG112" s="184">
        <f t="shared" si="16"/>
        <v>0</v>
      </c>
      <c r="BH112" s="184">
        <f t="shared" si="17"/>
        <v>0</v>
      </c>
      <c r="BI112" s="184">
        <f t="shared" si="18"/>
        <v>0</v>
      </c>
      <c r="BJ112" s="23" t="s">
        <v>11</v>
      </c>
      <c r="BK112" s="184">
        <f t="shared" si="19"/>
        <v>3684</v>
      </c>
      <c r="BL112" s="23" t="s">
        <v>569</v>
      </c>
      <c r="BM112" s="23" t="s">
        <v>612</v>
      </c>
    </row>
    <row r="113" spans="2:65" s="1" customFormat="1" ht="16.5" customHeight="1">
      <c r="B113" s="172"/>
      <c r="C113" s="202" t="s">
        <v>338</v>
      </c>
      <c r="D113" s="202" t="s">
        <v>339</v>
      </c>
      <c r="E113" s="203" t="s">
        <v>1394</v>
      </c>
      <c r="F113" s="204" t="s">
        <v>1395</v>
      </c>
      <c r="G113" s="205" t="s">
        <v>1069</v>
      </c>
      <c r="H113" s="206">
        <v>0.01</v>
      </c>
      <c r="I113" s="207">
        <v>102343.4</v>
      </c>
      <c r="J113" s="208">
        <f t="shared" si="10"/>
        <v>1023</v>
      </c>
      <c r="K113" s="204" t="s">
        <v>5</v>
      </c>
      <c r="L113" s="209"/>
      <c r="M113" s="210" t="s">
        <v>5</v>
      </c>
      <c r="N113" s="211" t="s">
        <v>43</v>
      </c>
      <c r="O113" s="39"/>
      <c r="P113" s="182">
        <f t="shared" si="11"/>
        <v>0</v>
      </c>
      <c r="Q113" s="182">
        <v>0</v>
      </c>
      <c r="R113" s="182">
        <f t="shared" si="12"/>
        <v>0</v>
      </c>
      <c r="S113" s="182">
        <v>0</v>
      </c>
      <c r="T113" s="183">
        <f t="shared" si="13"/>
        <v>0</v>
      </c>
      <c r="V113" s="308"/>
      <c r="AR113" s="23" t="s">
        <v>1070</v>
      </c>
      <c r="AT113" s="23" t="s">
        <v>339</v>
      </c>
      <c r="AU113" s="23" t="s">
        <v>83</v>
      </c>
      <c r="AY113" s="23" t="s">
        <v>212</v>
      </c>
      <c r="BE113" s="184">
        <f t="shared" si="14"/>
        <v>1023</v>
      </c>
      <c r="BF113" s="184">
        <f t="shared" si="15"/>
        <v>0</v>
      </c>
      <c r="BG113" s="184">
        <f t="shared" si="16"/>
        <v>0</v>
      </c>
      <c r="BH113" s="184">
        <f t="shared" si="17"/>
        <v>0</v>
      </c>
      <c r="BI113" s="184">
        <f t="shared" si="18"/>
        <v>0</v>
      </c>
      <c r="BJ113" s="23" t="s">
        <v>11</v>
      </c>
      <c r="BK113" s="184">
        <f t="shared" si="19"/>
        <v>1023</v>
      </c>
      <c r="BL113" s="23" t="s">
        <v>569</v>
      </c>
      <c r="BM113" s="23" t="s">
        <v>622</v>
      </c>
    </row>
    <row r="114" spans="2:65" s="1" customFormat="1" ht="16.5" customHeight="1">
      <c r="B114" s="172"/>
      <c r="C114" s="202" t="s">
        <v>343</v>
      </c>
      <c r="D114" s="202" t="s">
        <v>339</v>
      </c>
      <c r="E114" s="203" t="s">
        <v>1396</v>
      </c>
      <c r="F114" s="204" t="s">
        <v>1397</v>
      </c>
      <c r="G114" s="205" t="s">
        <v>1069</v>
      </c>
      <c r="H114" s="206">
        <v>0.06</v>
      </c>
      <c r="I114" s="207">
        <v>102343.4</v>
      </c>
      <c r="J114" s="208">
        <f t="shared" si="10"/>
        <v>6141</v>
      </c>
      <c r="K114" s="204" t="s">
        <v>5</v>
      </c>
      <c r="L114" s="209"/>
      <c r="M114" s="210" t="s">
        <v>5</v>
      </c>
      <c r="N114" s="211" t="s">
        <v>43</v>
      </c>
      <c r="O114" s="39"/>
      <c r="P114" s="182">
        <f t="shared" si="11"/>
        <v>0</v>
      </c>
      <c r="Q114" s="182">
        <v>0</v>
      </c>
      <c r="R114" s="182">
        <f t="shared" si="12"/>
        <v>0</v>
      </c>
      <c r="S114" s="182">
        <v>0</v>
      </c>
      <c r="T114" s="183">
        <f t="shared" si="13"/>
        <v>0</v>
      </c>
      <c r="V114" s="308"/>
      <c r="AR114" s="23" t="s">
        <v>1070</v>
      </c>
      <c r="AT114" s="23" t="s">
        <v>339</v>
      </c>
      <c r="AU114" s="23" t="s">
        <v>83</v>
      </c>
      <c r="AY114" s="23" t="s">
        <v>212</v>
      </c>
      <c r="BE114" s="184">
        <f t="shared" si="14"/>
        <v>6141</v>
      </c>
      <c r="BF114" s="184">
        <f t="shared" si="15"/>
        <v>0</v>
      </c>
      <c r="BG114" s="184">
        <f t="shared" si="16"/>
        <v>0</v>
      </c>
      <c r="BH114" s="184">
        <f t="shared" si="17"/>
        <v>0</v>
      </c>
      <c r="BI114" s="184">
        <f t="shared" si="18"/>
        <v>0</v>
      </c>
      <c r="BJ114" s="23" t="s">
        <v>11</v>
      </c>
      <c r="BK114" s="184">
        <f t="shared" si="19"/>
        <v>6141</v>
      </c>
      <c r="BL114" s="23" t="s">
        <v>569</v>
      </c>
      <c r="BM114" s="23" t="s">
        <v>631</v>
      </c>
    </row>
    <row r="115" spans="2:65" s="1" customFormat="1" ht="16.5" customHeight="1">
      <c r="B115" s="172"/>
      <c r="C115" s="173" t="s">
        <v>347</v>
      </c>
      <c r="D115" s="173" t="s">
        <v>214</v>
      </c>
      <c r="E115" s="174" t="s">
        <v>1363</v>
      </c>
      <c r="F115" s="175" t="s">
        <v>1364</v>
      </c>
      <c r="G115" s="176" t="s">
        <v>1320</v>
      </c>
      <c r="H115" s="177">
        <v>5</v>
      </c>
      <c r="I115" s="178">
        <v>830.79007999999999</v>
      </c>
      <c r="J115" s="179">
        <f t="shared" si="10"/>
        <v>4154</v>
      </c>
      <c r="K115" s="175" t="s">
        <v>5</v>
      </c>
      <c r="L115" s="38"/>
      <c r="M115" s="180" t="s">
        <v>5</v>
      </c>
      <c r="N115" s="181" t="s">
        <v>43</v>
      </c>
      <c r="O115" s="39"/>
      <c r="P115" s="182">
        <f t="shared" si="11"/>
        <v>0</v>
      </c>
      <c r="Q115" s="182">
        <v>0</v>
      </c>
      <c r="R115" s="182">
        <f t="shared" si="12"/>
        <v>0</v>
      </c>
      <c r="S115" s="182">
        <v>0</v>
      </c>
      <c r="T115" s="183">
        <f t="shared" si="13"/>
        <v>0</v>
      </c>
      <c r="V115" s="308"/>
      <c r="AR115" s="23" t="s">
        <v>569</v>
      </c>
      <c r="AT115" s="23" t="s">
        <v>214</v>
      </c>
      <c r="AU115" s="23" t="s">
        <v>83</v>
      </c>
      <c r="AY115" s="23" t="s">
        <v>212</v>
      </c>
      <c r="BE115" s="184">
        <f t="shared" si="14"/>
        <v>4154</v>
      </c>
      <c r="BF115" s="184">
        <f t="shared" si="15"/>
        <v>0</v>
      </c>
      <c r="BG115" s="184">
        <f t="shared" si="16"/>
        <v>0</v>
      </c>
      <c r="BH115" s="184">
        <f t="shared" si="17"/>
        <v>0</v>
      </c>
      <c r="BI115" s="184">
        <f t="shared" si="18"/>
        <v>0</v>
      </c>
      <c r="BJ115" s="23" t="s">
        <v>11</v>
      </c>
      <c r="BK115" s="184">
        <f t="shared" si="19"/>
        <v>4154</v>
      </c>
      <c r="BL115" s="23" t="s">
        <v>569</v>
      </c>
      <c r="BM115" s="23" t="s">
        <v>1398</v>
      </c>
    </row>
    <row r="116" spans="2:65" s="1" customFormat="1" ht="16.5" customHeight="1">
      <c r="B116" s="172"/>
      <c r="C116" s="173" t="s">
        <v>352</v>
      </c>
      <c r="D116" s="173" t="s">
        <v>214</v>
      </c>
      <c r="E116" s="174" t="s">
        <v>1399</v>
      </c>
      <c r="F116" s="175" t="s">
        <v>1369</v>
      </c>
      <c r="G116" s="176" t="s">
        <v>268</v>
      </c>
      <c r="H116" s="177">
        <v>12</v>
      </c>
      <c r="I116" s="178">
        <v>74.647999999999996</v>
      </c>
      <c r="J116" s="179">
        <f t="shared" si="10"/>
        <v>896</v>
      </c>
      <c r="K116" s="175" t="s">
        <v>5</v>
      </c>
      <c r="L116" s="38"/>
      <c r="M116" s="180" t="s">
        <v>5</v>
      </c>
      <c r="N116" s="181" t="s">
        <v>43</v>
      </c>
      <c r="O116" s="39"/>
      <c r="P116" s="182">
        <f t="shared" si="11"/>
        <v>0</v>
      </c>
      <c r="Q116" s="182">
        <v>0</v>
      </c>
      <c r="R116" s="182">
        <f t="shared" si="12"/>
        <v>0</v>
      </c>
      <c r="S116" s="182">
        <v>0</v>
      </c>
      <c r="T116" s="183">
        <f t="shared" si="13"/>
        <v>0</v>
      </c>
      <c r="V116" s="308"/>
      <c r="AR116" s="23" t="s">
        <v>569</v>
      </c>
      <c r="AT116" s="23" t="s">
        <v>214</v>
      </c>
      <c r="AU116" s="23" t="s">
        <v>83</v>
      </c>
      <c r="AY116" s="23" t="s">
        <v>212</v>
      </c>
      <c r="BE116" s="184">
        <f t="shared" si="14"/>
        <v>896</v>
      </c>
      <c r="BF116" s="184">
        <f t="shared" si="15"/>
        <v>0</v>
      </c>
      <c r="BG116" s="184">
        <f t="shared" si="16"/>
        <v>0</v>
      </c>
      <c r="BH116" s="184">
        <f t="shared" si="17"/>
        <v>0</v>
      </c>
      <c r="BI116" s="184">
        <f t="shared" si="18"/>
        <v>0</v>
      </c>
      <c r="BJ116" s="23" t="s">
        <v>11</v>
      </c>
      <c r="BK116" s="184">
        <f t="shared" si="19"/>
        <v>896</v>
      </c>
      <c r="BL116" s="23" t="s">
        <v>569</v>
      </c>
      <c r="BM116" s="23" t="s">
        <v>1400</v>
      </c>
    </row>
    <row r="117" spans="2:65" s="1" customFormat="1" ht="38.25" customHeight="1">
      <c r="B117" s="172"/>
      <c r="C117" s="173" t="s">
        <v>357</v>
      </c>
      <c r="D117" s="173" t="s">
        <v>214</v>
      </c>
      <c r="E117" s="174" t="s">
        <v>1401</v>
      </c>
      <c r="F117" s="175" t="s">
        <v>1371</v>
      </c>
      <c r="G117" s="176" t="s">
        <v>1088</v>
      </c>
      <c r="H117" s="177">
        <v>1</v>
      </c>
      <c r="I117" s="178">
        <v>216.73215999999999</v>
      </c>
      <c r="J117" s="179">
        <f t="shared" si="10"/>
        <v>217</v>
      </c>
      <c r="K117" s="175" t="s">
        <v>5</v>
      </c>
      <c r="L117" s="38"/>
      <c r="M117" s="180" t="s">
        <v>5</v>
      </c>
      <c r="N117" s="181" t="s">
        <v>43</v>
      </c>
      <c r="O117" s="39"/>
      <c r="P117" s="182">
        <f t="shared" si="11"/>
        <v>0</v>
      </c>
      <c r="Q117" s="182">
        <v>0</v>
      </c>
      <c r="R117" s="182">
        <f t="shared" si="12"/>
        <v>0</v>
      </c>
      <c r="S117" s="182">
        <v>0</v>
      </c>
      <c r="T117" s="183">
        <f t="shared" si="13"/>
        <v>0</v>
      </c>
      <c r="V117" s="308"/>
      <c r="AR117" s="23" t="s">
        <v>569</v>
      </c>
      <c r="AT117" s="23" t="s">
        <v>214</v>
      </c>
      <c r="AU117" s="23" t="s">
        <v>83</v>
      </c>
      <c r="AY117" s="23" t="s">
        <v>212</v>
      </c>
      <c r="BE117" s="184">
        <f t="shared" si="14"/>
        <v>217</v>
      </c>
      <c r="BF117" s="184">
        <f t="shared" si="15"/>
        <v>0</v>
      </c>
      <c r="BG117" s="184">
        <f t="shared" si="16"/>
        <v>0</v>
      </c>
      <c r="BH117" s="184">
        <f t="shared" si="17"/>
        <v>0</v>
      </c>
      <c r="BI117" s="184">
        <f t="shared" si="18"/>
        <v>0</v>
      </c>
      <c r="BJ117" s="23" t="s">
        <v>11</v>
      </c>
      <c r="BK117" s="184">
        <f t="shared" si="19"/>
        <v>217</v>
      </c>
      <c r="BL117" s="23" t="s">
        <v>569</v>
      </c>
      <c r="BM117" s="23" t="s">
        <v>1402</v>
      </c>
    </row>
    <row r="118" spans="2:65" s="1" customFormat="1" ht="16.5" customHeight="1">
      <c r="B118" s="172"/>
      <c r="C118" s="173" t="s">
        <v>362</v>
      </c>
      <c r="D118" s="173" t="s">
        <v>214</v>
      </c>
      <c r="E118" s="174" t="s">
        <v>1403</v>
      </c>
      <c r="F118" s="175" t="s">
        <v>1373</v>
      </c>
      <c r="G118" s="176" t="s">
        <v>1088</v>
      </c>
      <c r="H118" s="177">
        <v>1</v>
      </c>
      <c r="I118" s="178">
        <v>433.45439999999996</v>
      </c>
      <c r="J118" s="179">
        <f t="shared" si="10"/>
        <v>433</v>
      </c>
      <c r="K118" s="175" t="s">
        <v>5</v>
      </c>
      <c r="L118" s="38"/>
      <c r="M118" s="180" t="s">
        <v>5</v>
      </c>
      <c r="N118" s="181" t="s">
        <v>43</v>
      </c>
      <c r="O118" s="39"/>
      <c r="P118" s="182">
        <f t="shared" si="11"/>
        <v>0</v>
      </c>
      <c r="Q118" s="182">
        <v>0</v>
      </c>
      <c r="R118" s="182">
        <f t="shared" si="12"/>
        <v>0</v>
      </c>
      <c r="S118" s="182">
        <v>0</v>
      </c>
      <c r="T118" s="183">
        <f t="shared" si="13"/>
        <v>0</v>
      </c>
      <c r="V118" s="308"/>
      <c r="AR118" s="23" t="s">
        <v>569</v>
      </c>
      <c r="AT118" s="23" t="s">
        <v>214</v>
      </c>
      <c r="AU118" s="23" t="s">
        <v>83</v>
      </c>
      <c r="AY118" s="23" t="s">
        <v>212</v>
      </c>
      <c r="BE118" s="184">
        <f t="shared" si="14"/>
        <v>433</v>
      </c>
      <c r="BF118" s="184">
        <f t="shared" si="15"/>
        <v>0</v>
      </c>
      <c r="BG118" s="184">
        <f t="shared" si="16"/>
        <v>0</v>
      </c>
      <c r="BH118" s="184">
        <f t="shared" si="17"/>
        <v>0</v>
      </c>
      <c r="BI118" s="184">
        <f t="shared" si="18"/>
        <v>0</v>
      </c>
      <c r="BJ118" s="23" t="s">
        <v>11</v>
      </c>
      <c r="BK118" s="184">
        <f t="shared" si="19"/>
        <v>433</v>
      </c>
      <c r="BL118" s="23" t="s">
        <v>569</v>
      </c>
      <c r="BM118" s="23" t="s">
        <v>1404</v>
      </c>
    </row>
    <row r="119" spans="2:65" s="1" customFormat="1" ht="16.5" customHeight="1">
      <c r="B119" s="172"/>
      <c r="C119" s="173" t="s">
        <v>369</v>
      </c>
      <c r="D119" s="173" t="s">
        <v>214</v>
      </c>
      <c r="E119" s="174" t="s">
        <v>1405</v>
      </c>
      <c r="F119" s="175" t="s">
        <v>1375</v>
      </c>
      <c r="G119" s="176" t="s">
        <v>1088</v>
      </c>
      <c r="H119" s="177">
        <v>1</v>
      </c>
      <c r="I119" s="178">
        <v>50.572159999999997</v>
      </c>
      <c r="J119" s="179">
        <f t="shared" si="10"/>
        <v>51</v>
      </c>
      <c r="K119" s="175" t="s">
        <v>5</v>
      </c>
      <c r="L119" s="38"/>
      <c r="M119" s="180" t="s">
        <v>5</v>
      </c>
      <c r="N119" s="181" t="s">
        <v>43</v>
      </c>
      <c r="O119" s="39"/>
      <c r="P119" s="182">
        <f t="shared" si="11"/>
        <v>0</v>
      </c>
      <c r="Q119" s="182">
        <v>0</v>
      </c>
      <c r="R119" s="182">
        <f t="shared" si="12"/>
        <v>0</v>
      </c>
      <c r="S119" s="182">
        <v>0</v>
      </c>
      <c r="T119" s="183">
        <f t="shared" si="13"/>
        <v>0</v>
      </c>
      <c r="V119" s="308"/>
      <c r="AR119" s="23" t="s">
        <v>569</v>
      </c>
      <c r="AT119" s="23" t="s">
        <v>214</v>
      </c>
      <c r="AU119" s="23" t="s">
        <v>83</v>
      </c>
      <c r="AY119" s="23" t="s">
        <v>212</v>
      </c>
      <c r="BE119" s="184">
        <f t="shared" si="14"/>
        <v>51</v>
      </c>
      <c r="BF119" s="184">
        <f t="shared" si="15"/>
        <v>0</v>
      </c>
      <c r="BG119" s="184">
        <f t="shared" si="16"/>
        <v>0</v>
      </c>
      <c r="BH119" s="184">
        <f t="shared" si="17"/>
        <v>0</v>
      </c>
      <c r="BI119" s="184">
        <f t="shared" si="18"/>
        <v>0</v>
      </c>
      <c r="BJ119" s="23" t="s">
        <v>11</v>
      </c>
      <c r="BK119" s="184">
        <f t="shared" si="19"/>
        <v>51</v>
      </c>
      <c r="BL119" s="23" t="s">
        <v>569</v>
      </c>
      <c r="BM119" s="23" t="s">
        <v>1406</v>
      </c>
    </row>
    <row r="120" spans="2:65" s="1" customFormat="1" ht="16.5" customHeight="1">
      <c r="B120" s="172"/>
      <c r="C120" s="173" t="s">
        <v>374</v>
      </c>
      <c r="D120" s="173" t="s">
        <v>214</v>
      </c>
      <c r="E120" s="174" t="s">
        <v>1407</v>
      </c>
      <c r="F120" s="175" t="s">
        <v>1377</v>
      </c>
      <c r="G120" s="176" t="s">
        <v>1088</v>
      </c>
      <c r="H120" s="177">
        <v>5</v>
      </c>
      <c r="I120" s="178">
        <v>77.05856</v>
      </c>
      <c r="J120" s="179">
        <f t="shared" si="10"/>
        <v>385</v>
      </c>
      <c r="K120" s="175" t="s">
        <v>5</v>
      </c>
      <c r="L120" s="38"/>
      <c r="M120" s="180" t="s">
        <v>5</v>
      </c>
      <c r="N120" s="181" t="s">
        <v>43</v>
      </c>
      <c r="O120" s="39"/>
      <c r="P120" s="182">
        <f t="shared" si="11"/>
        <v>0</v>
      </c>
      <c r="Q120" s="182">
        <v>0</v>
      </c>
      <c r="R120" s="182">
        <f t="shared" si="12"/>
        <v>0</v>
      </c>
      <c r="S120" s="182">
        <v>0</v>
      </c>
      <c r="T120" s="183">
        <f t="shared" si="13"/>
        <v>0</v>
      </c>
      <c r="V120" s="308"/>
      <c r="AR120" s="23" t="s">
        <v>569</v>
      </c>
      <c r="AT120" s="23" t="s">
        <v>214</v>
      </c>
      <c r="AU120" s="23" t="s">
        <v>83</v>
      </c>
      <c r="AY120" s="23" t="s">
        <v>212</v>
      </c>
      <c r="BE120" s="184">
        <f t="shared" si="14"/>
        <v>385</v>
      </c>
      <c r="BF120" s="184">
        <f t="shared" si="15"/>
        <v>0</v>
      </c>
      <c r="BG120" s="184">
        <f t="shared" si="16"/>
        <v>0</v>
      </c>
      <c r="BH120" s="184">
        <f t="shared" si="17"/>
        <v>0</v>
      </c>
      <c r="BI120" s="184">
        <f t="shared" si="18"/>
        <v>0</v>
      </c>
      <c r="BJ120" s="23" t="s">
        <v>11</v>
      </c>
      <c r="BK120" s="184">
        <f t="shared" si="19"/>
        <v>385</v>
      </c>
      <c r="BL120" s="23" t="s">
        <v>569</v>
      </c>
      <c r="BM120" s="23" t="s">
        <v>1408</v>
      </c>
    </row>
    <row r="121" spans="2:65" s="1" customFormat="1" ht="16.5" customHeight="1">
      <c r="B121" s="172"/>
      <c r="C121" s="173" t="s">
        <v>379</v>
      </c>
      <c r="D121" s="173" t="s">
        <v>214</v>
      </c>
      <c r="E121" s="174" t="s">
        <v>1409</v>
      </c>
      <c r="F121" s="175" t="s">
        <v>1379</v>
      </c>
      <c r="G121" s="176" t="s">
        <v>268</v>
      </c>
      <c r="H121" s="177">
        <v>50</v>
      </c>
      <c r="I121" s="178">
        <v>24.085760000000001</v>
      </c>
      <c r="J121" s="179">
        <f t="shared" si="10"/>
        <v>1204</v>
      </c>
      <c r="K121" s="175" t="s">
        <v>5</v>
      </c>
      <c r="L121" s="38"/>
      <c r="M121" s="180" t="s">
        <v>5</v>
      </c>
      <c r="N121" s="181" t="s">
        <v>43</v>
      </c>
      <c r="O121" s="39"/>
      <c r="P121" s="182">
        <f t="shared" si="11"/>
        <v>0</v>
      </c>
      <c r="Q121" s="182">
        <v>0</v>
      </c>
      <c r="R121" s="182">
        <f t="shared" si="12"/>
        <v>0</v>
      </c>
      <c r="S121" s="182">
        <v>0</v>
      </c>
      <c r="T121" s="183">
        <f t="shared" si="13"/>
        <v>0</v>
      </c>
      <c r="V121" s="308"/>
      <c r="AR121" s="23" t="s">
        <v>569</v>
      </c>
      <c r="AT121" s="23" t="s">
        <v>214</v>
      </c>
      <c r="AU121" s="23" t="s">
        <v>83</v>
      </c>
      <c r="AY121" s="23" t="s">
        <v>212</v>
      </c>
      <c r="BE121" s="184">
        <f t="shared" si="14"/>
        <v>1204</v>
      </c>
      <c r="BF121" s="184">
        <f t="shared" si="15"/>
        <v>0</v>
      </c>
      <c r="BG121" s="184">
        <f t="shared" si="16"/>
        <v>0</v>
      </c>
      <c r="BH121" s="184">
        <f t="shared" si="17"/>
        <v>0</v>
      </c>
      <c r="BI121" s="184">
        <f t="shared" si="18"/>
        <v>0</v>
      </c>
      <c r="BJ121" s="23" t="s">
        <v>11</v>
      </c>
      <c r="BK121" s="184">
        <f t="shared" si="19"/>
        <v>1204</v>
      </c>
      <c r="BL121" s="23" t="s">
        <v>569</v>
      </c>
      <c r="BM121" s="23" t="s">
        <v>1410</v>
      </c>
    </row>
    <row r="122" spans="2:65" s="1" customFormat="1" ht="16.5" customHeight="1">
      <c r="B122" s="172"/>
      <c r="C122" s="173" t="s">
        <v>128</v>
      </c>
      <c r="D122" s="173" t="s">
        <v>214</v>
      </c>
      <c r="E122" s="174" t="s">
        <v>1411</v>
      </c>
      <c r="F122" s="175" t="s">
        <v>1381</v>
      </c>
      <c r="G122" s="176" t="s">
        <v>268</v>
      </c>
      <c r="H122" s="177">
        <v>20</v>
      </c>
      <c r="I122" s="178">
        <v>24.085760000000001</v>
      </c>
      <c r="J122" s="179">
        <f t="shared" si="10"/>
        <v>482</v>
      </c>
      <c r="K122" s="175" t="s">
        <v>5</v>
      </c>
      <c r="L122" s="38"/>
      <c r="M122" s="180" t="s">
        <v>5</v>
      </c>
      <c r="N122" s="181" t="s">
        <v>43</v>
      </c>
      <c r="O122" s="39"/>
      <c r="P122" s="182">
        <f t="shared" si="11"/>
        <v>0</v>
      </c>
      <c r="Q122" s="182">
        <v>0</v>
      </c>
      <c r="R122" s="182">
        <f t="shared" si="12"/>
        <v>0</v>
      </c>
      <c r="S122" s="182">
        <v>0</v>
      </c>
      <c r="T122" s="183">
        <f t="shared" si="13"/>
        <v>0</v>
      </c>
      <c r="V122" s="308"/>
      <c r="AR122" s="23" t="s">
        <v>569</v>
      </c>
      <c r="AT122" s="23" t="s">
        <v>214</v>
      </c>
      <c r="AU122" s="23" t="s">
        <v>83</v>
      </c>
      <c r="AY122" s="23" t="s">
        <v>212</v>
      </c>
      <c r="BE122" s="184">
        <f t="shared" si="14"/>
        <v>482</v>
      </c>
      <c r="BF122" s="184">
        <f t="shared" si="15"/>
        <v>0</v>
      </c>
      <c r="BG122" s="184">
        <f t="shared" si="16"/>
        <v>0</v>
      </c>
      <c r="BH122" s="184">
        <f t="shared" si="17"/>
        <v>0</v>
      </c>
      <c r="BI122" s="184">
        <f t="shared" si="18"/>
        <v>0</v>
      </c>
      <c r="BJ122" s="23" t="s">
        <v>11</v>
      </c>
      <c r="BK122" s="184">
        <f t="shared" si="19"/>
        <v>482</v>
      </c>
      <c r="BL122" s="23" t="s">
        <v>569</v>
      </c>
      <c r="BM122" s="23" t="s">
        <v>1412</v>
      </c>
    </row>
    <row r="123" spans="2:65" s="1" customFormat="1" ht="16.5" customHeight="1">
      <c r="B123" s="172"/>
      <c r="C123" s="173" t="s">
        <v>388</v>
      </c>
      <c r="D123" s="173" t="s">
        <v>214</v>
      </c>
      <c r="E123" s="174" t="s">
        <v>1413</v>
      </c>
      <c r="F123" s="175" t="s">
        <v>1383</v>
      </c>
      <c r="G123" s="176" t="s">
        <v>268</v>
      </c>
      <c r="H123" s="177">
        <v>5</v>
      </c>
      <c r="I123" s="178">
        <v>24.085760000000001</v>
      </c>
      <c r="J123" s="179">
        <f t="shared" si="10"/>
        <v>120</v>
      </c>
      <c r="K123" s="175" t="s">
        <v>5</v>
      </c>
      <c r="L123" s="38"/>
      <c r="M123" s="180" t="s">
        <v>5</v>
      </c>
      <c r="N123" s="181" t="s">
        <v>43</v>
      </c>
      <c r="O123" s="39"/>
      <c r="P123" s="182">
        <f t="shared" si="11"/>
        <v>0</v>
      </c>
      <c r="Q123" s="182">
        <v>0</v>
      </c>
      <c r="R123" s="182">
        <f t="shared" si="12"/>
        <v>0</v>
      </c>
      <c r="S123" s="182">
        <v>0</v>
      </c>
      <c r="T123" s="183">
        <f t="shared" si="13"/>
        <v>0</v>
      </c>
      <c r="V123" s="308"/>
      <c r="AR123" s="23" t="s">
        <v>569</v>
      </c>
      <c r="AT123" s="23" t="s">
        <v>214</v>
      </c>
      <c r="AU123" s="23" t="s">
        <v>83</v>
      </c>
      <c r="AY123" s="23" t="s">
        <v>212</v>
      </c>
      <c r="BE123" s="184">
        <f t="shared" si="14"/>
        <v>120</v>
      </c>
      <c r="BF123" s="184">
        <f t="shared" si="15"/>
        <v>0</v>
      </c>
      <c r="BG123" s="184">
        <f t="shared" si="16"/>
        <v>0</v>
      </c>
      <c r="BH123" s="184">
        <f t="shared" si="17"/>
        <v>0</v>
      </c>
      <c r="BI123" s="184">
        <f t="shared" si="18"/>
        <v>0</v>
      </c>
      <c r="BJ123" s="23" t="s">
        <v>11</v>
      </c>
      <c r="BK123" s="184">
        <f t="shared" si="19"/>
        <v>120</v>
      </c>
      <c r="BL123" s="23" t="s">
        <v>569</v>
      </c>
      <c r="BM123" s="23" t="s">
        <v>1414</v>
      </c>
    </row>
    <row r="124" spans="2:65" s="1" customFormat="1" ht="16.5" customHeight="1">
      <c r="B124" s="172"/>
      <c r="C124" s="173" t="s">
        <v>392</v>
      </c>
      <c r="D124" s="173" t="s">
        <v>214</v>
      </c>
      <c r="E124" s="174" t="s">
        <v>1415</v>
      </c>
      <c r="F124" s="175" t="s">
        <v>1385</v>
      </c>
      <c r="G124" s="176" t="s">
        <v>268</v>
      </c>
      <c r="H124" s="177">
        <v>8</v>
      </c>
      <c r="I124" s="178">
        <v>24.085760000000001</v>
      </c>
      <c r="J124" s="179">
        <f t="shared" si="10"/>
        <v>193</v>
      </c>
      <c r="K124" s="175" t="s">
        <v>5</v>
      </c>
      <c r="L124" s="38"/>
      <c r="M124" s="180" t="s">
        <v>5</v>
      </c>
      <c r="N124" s="181" t="s">
        <v>43</v>
      </c>
      <c r="O124" s="39"/>
      <c r="P124" s="182">
        <f t="shared" si="11"/>
        <v>0</v>
      </c>
      <c r="Q124" s="182">
        <v>0</v>
      </c>
      <c r="R124" s="182">
        <f t="shared" si="12"/>
        <v>0</v>
      </c>
      <c r="S124" s="182">
        <v>0</v>
      </c>
      <c r="T124" s="183">
        <f t="shared" si="13"/>
        <v>0</v>
      </c>
      <c r="V124" s="308"/>
      <c r="AR124" s="23" t="s">
        <v>569</v>
      </c>
      <c r="AT124" s="23" t="s">
        <v>214</v>
      </c>
      <c r="AU124" s="23" t="s">
        <v>83</v>
      </c>
      <c r="AY124" s="23" t="s">
        <v>212</v>
      </c>
      <c r="BE124" s="184">
        <f t="shared" si="14"/>
        <v>193</v>
      </c>
      <c r="BF124" s="184">
        <f t="shared" si="15"/>
        <v>0</v>
      </c>
      <c r="BG124" s="184">
        <f t="shared" si="16"/>
        <v>0</v>
      </c>
      <c r="BH124" s="184">
        <f t="shared" si="17"/>
        <v>0</v>
      </c>
      <c r="BI124" s="184">
        <f t="shared" si="18"/>
        <v>0</v>
      </c>
      <c r="BJ124" s="23" t="s">
        <v>11</v>
      </c>
      <c r="BK124" s="184">
        <f t="shared" si="19"/>
        <v>193</v>
      </c>
      <c r="BL124" s="23" t="s">
        <v>569</v>
      </c>
      <c r="BM124" s="23" t="s">
        <v>1416</v>
      </c>
    </row>
    <row r="125" spans="2:65" s="1" customFormat="1" ht="16.5" customHeight="1">
      <c r="B125" s="172"/>
      <c r="C125" s="173" t="s">
        <v>396</v>
      </c>
      <c r="D125" s="173" t="s">
        <v>214</v>
      </c>
      <c r="E125" s="174" t="s">
        <v>1417</v>
      </c>
      <c r="F125" s="175" t="s">
        <v>1387</v>
      </c>
      <c r="G125" s="176" t="s">
        <v>268</v>
      </c>
      <c r="H125" s="177">
        <v>35</v>
      </c>
      <c r="I125" s="178">
        <v>24.085760000000001</v>
      </c>
      <c r="J125" s="179">
        <f t="shared" si="10"/>
        <v>843</v>
      </c>
      <c r="K125" s="175" t="s">
        <v>5</v>
      </c>
      <c r="L125" s="38"/>
      <c r="M125" s="180" t="s">
        <v>5</v>
      </c>
      <c r="N125" s="181" t="s">
        <v>43</v>
      </c>
      <c r="O125" s="39"/>
      <c r="P125" s="182">
        <f t="shared" si="11"/>
        <v>0</v>
      </c>
      <c r="Q125" s="182">
        <v>0</v>
      </c>
      <c r="R125" s="182">
        <f t="shared" si="12"/>
        <v>0</v>
      </c>
      <c r="S125" s="182">
        <v>0</v>
      </c>
      <c r="T125" s="183">
        <f t="shared" si="13"/>
        <v>0</v>
      </c>
      <c r="V125" s="308"/>
      <c r="AR125" s="23" t="s">
        <v>569</v>
      </c>
      <c r="AT125" s="23" t="s">
        <v>214</v>
      </c>
      <c r="AU125" s="23" t="s">
        <v>83</v>
      </c>
      <c r="AY125" s="23" t="s">
        <v>212</v>
      </c>
      <c r="BE125" s="184">
        <f t="shared" si="14"/>
        <v>843</v>
      </c>
      <c r="BF125" s="184">
        <f t="shared" si="15"/>
        <v>0</v>
      </c>
      <c r="BG125" s="184">
        <f t="shared" si="16"/>
        <v>0</v>
      </c>
      <c r="BH125" s="184">
        <f t="shared" si="17"/>
        <v>0</v>
      </c>
      <c r="BI125" s="184">
        <f t="shared" si="18"/>
        <v>0</v>
      </c>
      <c r="BJ125" s="23" t="s">
        <v>11</v>
      </c>
      <c r="BK125" s="184">
        <f t="shared" si="19"/>
        <v>843</v>
      </c>
      <c r="BL125" s="23" t="s">
        <v>569</v>
      </c>
      <c r="BM125" s="23" t="s">
        <v>1418</v>
      </c>
    </row>
    <row r="126" spans="2:65" s="1" customFormat="1" ht="16.5" customHeight="1">
      <c r="B126" s="172"/>
      <c r="C126" s="173" t="s">
        <v>409</v>
      </c>
      <c r="D126" s="173" t="s">
        <v>214</v>
      </c>
      <c r="E126" s="174" t="s">
        <v>1419</v>
      </c>
      <c r="F126" s="175" t="s">
        <v>1420</v>
      </c>
      <c r="G126" s="176" t="s">
        <v>1088</v>
      </c>
      <c r="H126" s="177">
        <v>1</v>
      </c>
      <c r="I126" s="178">
        <v>264.89375999999999</v>
      </c>
      <c r="J126" s="179">
        <f t="shared" si="10"/>
        <v>265</v>
      </c>
      <c r="K126" s="175" t="s">
        <v>5</v>
      </c>
      <c r="L126" s="38"/>
      <c r="M126" s="180" t="s">
        <v>5</v>
      </c>
      <c r="N126" s="181" t="s">
        <v>43</v>
      </c>
      <c r="O126" s="39"/>
      <c r="P126" s="182">
        <f t="shared" si="11"/>
        <v>0</v>
      </c>
      <c r="Q126" s="182">
        <v>0</v>
      </c>
      <c r="R126" s="182">
        <f t="shared" si="12"/>
        <v>0</v>
      </c>
      <c r="S126" s="182">
        <v>0</v>
      </c>
      <c r="T126" s="183">
        <f t="shared" si="13"/>
        <v>0</v>
      </c>
      <c r="V126" s="308"/>
      <c r="AR126" s="23" t="s">
        <v>569</v>
      </c>
      <c r="AT126" s="23" t="s">
        <v>214</v>
      </c>
      <c r="AU126" s="23" t="s">
        <v>83</v>
      </c>
      <c r="AY126" s="23" t="s">
        <v>212</v>
      </c>
      <c r="BE126" s="184">
        <f t="shared" si="14"/>
        <v>265</v>
      </c>
      <c r="BF126" s="184">
        <f t="shared" si="15"/>
        <v>0</v>
      </c>
      <c r="BG126" s="184">
        <f t="shared" si="16"/>
        <v>0</v>
      </c>
      <c r="BH126" s="184">
        <f t="shared" si="17"/>
        <v>0</v>
      </c>
      <c r="BI126" s="184">
        <f t="shared" si="18"/>
        <v>0</v>
      </c>
      <c r="BJ126" s="23" t="s">
        <v>11</v>
      </c>
      <c r="BK126" s="184">
        <f t="shared" si="19"/>
        <v>265</v>
      </c>
      <c r="BL126" s="23" t="s">
        <v>569</v>
      </c>
      <c r="BM126" s="23" t="s">
        <v>1421</v>
      </c>
    </row>
    <row r="127" spans="2:65" s="1" customFormat="1" ht="16.5" customHeight="1">
      <c r="B127" s="172"/>
      <c r="C127" s="173" t="s">
        <v>422</v>
      </c>
      <c r="D127" s="173" t="s">
        <v>214</v>
      </c>
      <c r="E127" s="174" t="s">
        <v>1422</v>
      </c>
      <c r="F127" s="175" t="s">
        <v>1423</v>
      </c>
      <c r="G127" s="176" t="s">
        <v>1088</v>
      </c>
      <c r="H127" s="177">
        <v>9</v>
      </c>
      <c r="I127" s="178">
        <v>48.1616</v>
      </c>
      <c r="J127" s="179">
        <f t="shared" si="10"/>
        <v>433</v>
      </c>
      <c r="K127" s="175" t="s">
        <v>5</v>
      </c>
      <c r="L127" s="38"/>
      <c r="M127" s="180" t="s">
        <v>5</v>
      </c>
      <c r="N127" s="181" t="s">
        <v>43</v>
      </c>
      <c r="O127" s="39"/>
      <c r="P127" s="182">
        <f t="shared" si="11"/>
        <v>0</v>
      </c>
      <c r="Q127" s="182">
        <v>0</v>
      </c>
      <c r="R127" s="182">
        <f t="shared" si="12"/>
        <v>0</v>
      </c>
      <c r="S127" s="182">
        <v>0</v>
      </c>
      <c r="T127" s="183">
        <f t="shared" si="13"/>
        <v>0</v>
      </c>
      <c r="V127" s="308"/>
      <c r="AR127" s="23" t="s">
        <v>569</v>
      </c>
      <c r="AT127" s="23" t="s">
        <v>214</v>
      </c>
      <c r="AU127" s="23" t="s">
        <v>83</v>
      </c>
      <c r="AY127" s="23" t="s">
        <v>212</v>
      </c>
      <c r="BE127" s="184">
        <f t="shared" si="14"/>
        <v>433</v>
      </c>
      <c r="BF127" s="184">
        <f t="shared" si="15"/>
        <v>0</v>
      </c>
      <c r="BG127" s="184">
        <f t="shared" si="16"/>
        <v>0</v>
      </c>
      <c r="BH127" s="184">
        <f t="shared" si="17"/>
        <v>0</v>
      </c>
      <c r="BI127" s="184">
        <f t="shared" si="18"/>
        <v>0</v>
      </c>
      <c r="BJ127" s="23" t="s">
        <v>11</v>
      </c>
      <c r="BK127" s="184">
        <f t="shared" si="19"/>
        <v>433</v>
      </c>
      <c r="BL127" s="23" t="s">
        <v>569</v>
      </c>
      <c r="BM127" s="23" t="s">
        <v>1424</v>
      </c>
    </row>
    <row r="128" spans="2:65" s="1" customFormat="1" ht="16.5" customHeight="1">
      <c r="B128" s="172"/>
      <c r="C128" s="173" t="s">
        <v>426</v>
      </c>
      <c r="D128" s="173" t="s">
        <v>214</v>
      </c>
      <c r="E128" s="174" t="s">
        <v>1425</v>
      </c>
      <c r="F128" s="175" t="s">
        <v>1426</v>
      </c>
      <c r="G128" s="176" t="s">
        <v>1088</v>
      </c>
      <c r="H128" s="177">
        <v>7</v>
      </c>
      <c r="I128" s="178">
        <v>43.3504</v>
      </c>
      <c r="J128" s="179">
        <f t="shared" si="10"/>
        <v>303</v>
      </c>
      <c r="K128" s="175" t="s">
        <v>5</v>
      </c>
      <c r="L128" s="38"/>
      <c r="M128" s="180" t="s">
        <v>5</v>
      </c>
      <c r="N128" s="181" t="s">
        <v>43</v>
      </c>
      <c r="O128" s="39"/>
      <c r="P128" s="182">
        <f t="shared" si="11"/>
        <v>0</v>
      </c>
      <c r="Q128" s="182">
        <v>0</v>
      </c>
      <c r="R128" s="182">
        <f t="shared" si="12"/>
        <v>0</v>
      </c>
      <c r="S128" s="182">
        <v>0</v>
      </c>
      <c r="T128" s="183">
        <f t="shared" si="13"/>
        <v>0</v>
      </c>
      <c r="V128" s="308"/>
      <c r="AR128" s="23" t="s">
        <v>569</v>
      </c>
      <c r="AT128" s="23" t="s">
        <v>214</v>
      </c>
      <c r="AU128" s="23" t="s">
        <v>83</v>
      </c>
      <c r="AY128" s="23" t="s">
        <v>212</v>
      </c>
      <c r="BE128" s="184">
        <f t="shared" si="14"/>
        <v>303</v>
      </c>
      <c r="BF128" s="184">
        <f t="shared" si="15"/>
        <v>0</v>
      </c>
      <c r="BG128" s="184">
        <f t="shared" si="16"/>
        <v>0</v>
      </c>
      <c r="BH128" s="184">
        <f t="shared" si="17"/>
        <v>0</v>
      </c>
      <c r="BI128" s="184">
        <f t="shared" si="18"/>
        <v>0</v>
      </c>
      <c r="BJ128" s="23" t="s">
        <v>11</v>
      </c>
      <c r="BK128" s="184">
        <f t="shared" si="19"/>
        <v>303</v>
      </c>
      <c r="BL128" s="23" t="s">
        <v>569</v>
      </c>
      <c r="BM128" s="23" t="s">
        <v>1427</v>
      </c>
    </row>
    <row r="129" spans="2:65" s="1" customFormat="1" ht="25.5" customHeight="1">
      <c r="B129" s="172"/>
      <c r="C129" s="173" t="s">
        <v>431</v>
      </c>
      <c r="D129" s="173" t="s">
        <v>214</v>
      </c>
      <c r="E129" s="174" t="s">
        <v>1428</v>
      </c>
      <c r="F129" s="175" t="s">
        <v>1389</v>
      </c>
      <c r="G129" s="176" t="s">
        <v>1088</v>
      </c>
      <c r="H129" s="177">
        <v>2</v>
      </c>
      <c r="I129" s="178">
        <v>457.54016000000001</v>
      </c>
      <c r="J129" s="179">
        <f t="shared" si="10"/>
        <v>915</v>
      </c>
      <c r="K129" s="175" t="s">
        <v>5</v>
      </c>
      <c r="L129" s="38"/>
      <c r="M129" s="180" t="s">
        <v>5</v>
      </c>
      <c r="N129" s="181" t="s">
        <v>43</v>
      </c>
      <c r="O129" s="39"/>
      <c r="P129" s="182">
        <f t="shared" si="11"/>
        <v>0</v>
      </c>
      <c r="Q129" s="182">
        <v>0</v>
      </c>
      <c r="R129" s="182">
        <f t="shared" si="12"/>
        <v>0</v>
      </c>
      <c r="S129" s="182">
        <v>0</v>
      </c>
      <c r="T129" s="183">
        <f t="shared" si="13"/>
        <v>0</v>
      </c>
      <c r="V129" s="308"/>
      <c r="AR129" s="23" t="s">
        <v>569</v>
      </c>
      <c r="AT129" s="23" t="s">
        <v>214</v>
      </c>
      <c r="AU129" s="23" t="s">
        <v>83</v>
      </c>
      <c r="AY129" s="23" t="s">
        <v>212</v>
      </c>
      <c r="BE129" s="184">
        <f t="shared" si="14"/>
        <v>915</v>
      </c>
      <c r="BF129" s="184">
        <f t="shared" si="15"/>
        <v>0</v>
      </c>
      <c r="BG129" s="184">
        <f t="shared" si="16"/>
        <v>0</v>
      </c>
      <c r="BH129" s="184">
        <f t="shared" si="17"/>
        <v>0</v>
      </c>
      <c r="BI129" s="184">
        <f t="shared" si="18"/>
        <v>0</v>
      </c>
      <c r="BJ129" s="23" t="s">
        <v>11</v>
      </c>
      <c r="BK129" s="184">
        <f t="shared" si="19"/>
        <v>915</v>
      </c>
      <c r="BL129" s="23" t="s">
        <v>569</v>
      </c>
      <c r="BM129" s="23" t="s">
        <v>1429</v>
      </c>
    </row>
    <row r="130" spans="2:65" s="1" customFormat="1" ht="16.5" customHeight="1">
      <c r="B130" s="172"/>
      <c r="C130" s="173" t="s">
        <v>436</v>
      </c>
      <c r="D130" s="173" t="s">
        <v>214</v>
      </c>
      <c r="E130" s="174" t="s">
        <v>1430</v>
      </c>
      <c r="F130" s="175" t="s">
        <v>1431</v>
      </c>
      <c r="G130" s="176" t="s">
        <v>1088</v>
      </c>
      <c r="H130" s="177">
        <v>1</v>
      </c>
      <c r="I130" s="178">
        <v>216.73215999999999</v>
      </c>
      <c r="J130" s="179">
        <f t="shared" si="10"/>
        <v>217</v>
      </c>
      <c r="K130" s="175" t="s">
        <v>5</v>
      </c>
      <c r="L130" s="38"/>
      <c r="M130" s="180" t="s">
        <v>5</v>
      </c>
      <c r="N130" s="181" t="s">
        <v>43</v>
      </c>
      <c r="O130" s="39"/>
      <c r="P130" s="182">
        <f t="shared" si="11"/>
        <v>0</v>
      </c>
      <c r="Q130" s="182">
        <v>0</v>
      </c>
      <c r="R130" s="182">
        <f t="shared" si="12"/>
        <v>0</v>
      </c>
      <c r="S130" s="182">
        <v>0</v>
      </c>
      <c r="T130" s="183">
        <f t="shared" si="13"/>
        <v>0</v>
      </c>
      <c r="V130" s="308"/>
      <c r="AR130" s="23" t="s">
        <v>569</v>
      </c>
      <c r="AT130" s="23" t="s">
        <v>214</v>
      </c>
      <c r="AU130" s="23" t="s">
        <v>83</v>
      </c>
      <c r="AY130" s="23" t="s">
        <v>212</v>
      </c>
      <c r="BE130" s="184">
        <f t="shared" si="14"/>
        <v>217</v>
      </c>
      <c r="BF130" s="184">
        <f t="shared" si="15"/>
        <v>0</v>
      </c>
      <c r="BG130" s="184">
        <f t="shared" si="16"/>
        <v>0</v>
      </c>
      <c r="BH130" s="184">
        <f t="shared" si="17"/>
        <v>0</v>
      </c>
      <c r="BI130" s="184">
        <f t="shared" si="18"/>
        <v>0</v>
      </c>
      <c r="BJ130" s="23" t="s">
        <v>11</v>
      </c>
      <c r="BK130" s="184">
        <f t="shared" si="19"/>
        <v>217</v>
      </c>
      <c r="BL130" s="23" t="s">
        <v>569</v>
      </c>
      <c r="BM130" s="23" t="s">
        <v>1432</v>
      </c>
    </row>
    <row r="131" spans="2:65" s="1" customFormat="1" ht="16.5" customHeight="1">
      <c r="B131" s="172"/>
      <c r="C131" s="173" t="s">
        <v>441</v>
      </c>
      <c r="D131" s="173" t="s">
        <v>214</v>
      </c>
      <c r="E131" s="174" t="s">
        <v>1433</v>
      </c>
      <c r="F131" s="175" t="s">
        <v>1434</v>
      </c>
      <c r="G131" s="176" t="s">
        <v>1088</v>
      </c>
      <c r="H131" s="177">
        <v>1</v>
      </c>
      <c r="I131" s="178">
        <v>3852.9279999999999</v>
      </c>
      <c r="J131" s="179">
        <f t="shared" si="10"/>
        <v>3853</v>
      </c>
      <c r="K131" s="175" t="s">
        <v>5</v>
      </c>
      <c r="L131" s="38"/>
      <c r="M131" s="180" t="s">
        <v>5</v>
      </c>
      <c r="N131" s="181" t="s">
        <v>43</v>
      </c>
      <c r="O131" s="39"/>
      <c r="P131" s="182">
        <f t="shared" si="11"/>
        <v>0</v>
      </c>
      <c r="Q131" s="182">
        <v>0</v>
      </c>
      <c r="R131" s="182">
        <f t="shared" si="12"/>
        <v>0</v>
      </c>
      <c r="S131" s="182">
        <v>0</v>
      </c>
      <c r="T131" s="183">
        <f t="shared" si="13"/>
        <v>0</v>
      </c>
      <c r="V131" s="308"/>
      <c r="AR131" s="23" t="s">
        <v>569</v>
      </c>
      <c r="AT131" s="23" t="s">
        <v>214</v>
      </c>
      <c r="AU131" s="23" t="s">
        <v>83</v>
      </c>
      <c r="AY131" s="23" t="s">
        <v>212</v>
      </c>
      <c r="BE131" s="184">
        <f t="shared" si="14"/>
        <v>3853</v>
      </c>
      <c r="BF131" s="184">
        <f t="shared" si="15"/>
        <v>0</v>
      </c>
      <c r="BG131" s="184">
        <f t="shared" si="16"/>
        <v>0</v>
      </c>
      <c r="BH131" s="184">
        <f t="shared" si="17"/>
        <v>0</v>
      </c>
      <c r="BI131" s="184">
        <f t="shared" si="18"/>
        <v>0</v>
      </c>
      <c r="BJ131" s="23" t="s">
        <v>11</v>
      </c>
      <c r="BK131" s="184">
        <f t="shared" si="19"/>
        <v>3853</v>
      </c>
      <c r="BL131" s="23" t="s">
        <v>569</v>
      </c>
      <c r="BM131" s="23" t="s">
        <v>1435</v>
      </c>
    </row>
    <row r="132" spans="2:65" s="1" customFormat="1" ht="16.5" customHeight="1">
      <c r="B132" s="172"/>
      <c r="C132" s="173" t="s">
        <v>455</v>
      </c>
      <c r="D132" s="173" t="s">
        <v>214</v>
      </c>
      <c r="E132" s="174" t="s">
        <v>1436</v>
      </c>
      <c r="F132" s="175" t="s">
        <v>1437</v>
      </c>
      <c r="G132" s="176" t="s">
        <v>1088</v>
      </c>
      <c r="H132" s="177">
        <v>1</v>
      </c>
      <c r="I132" s="178">
        <v>1517.09536</v>
      </c>
      <c r="J132" s="179">
        <f t="shared" si="10"/>
        <v>1517</v>
      </c>
      <c r="K132" s="175" t="s">
        <v>5</v>
      </c>
      <c r="L132" s="38"/>
      <c r="M132" s="180" t="s">
        <v>5</v>
      </c>
      <c r="N132" s="181" t="s">
        <v>43</v>
      </c>
      <c r="O132" s="39"/>
      <c r="P132" s="182">
        <f t="shared" si="11"/>
        <v>0</v>
      </c>
      <c r="Q132" s="182">
        <v>0</v>
      </c>
      <c r="R132" s="182">
        <f t="shared" si="12"/>
        <v>0</v>
      </c>
      <c r="S132" s="182">
        <v>0</v>
      </c>
      <c r="T132" s="183">
        <f t="shared" si="13"/>
        <v>0</v>
      </c>
      <c r="V132" s="308"/>
      <c r="AR132" s="23" t="s">
        <v>569</v>
      </c>
      <c r="AT132" s="23" t="s">
        <v>214</v>
      </c>
      <c r="AU132" s="23" t="s">
        <v>83</v>
      </c>
      <c r="AY132" s="23" t="s">
        <v>212</v>
      </c>
      <c r="BE132" s="184">
        <f t="shared" si="14"/>
        <v>1517</v>
      </c>
      <c r="BF132" s="184">
        <f t="shared" si="15"/>
        <v>0</v>
      </c>
      <c r="BG132" s="184">
        <f t="shared" si="16"/>
        <v>0</v>
      </c>
      <c r="BH132" s="184">
        <f t="shared" si="17"/>
        <v>0</v>
      </c>
      <c r="BI132" s="184">
        <f t="shared" si="18"/>
        <v>0</v>
      </c>
      <c r="BJ132" s="23" t="s">
        <v>11</v>
      </c>
      <c r="BK132" s="184">
        <f t="shared" si="19"/>
        <v>1517</v>
      </c>
      <c r="BL132" s="23" t="s">
        <v>569</v>
      </c>
      <c r="BM132" s="23" t="s">
        <v>1438</v>
      </c>
    </row>
    <row r="133" spans="2:65" s="1" customFormat="1" ht="16.5" customHeight="1">
      <c r="B133" s="172"/>
      <c r="C133" s="173" t="s">
        <v>459</v>
      </c>
      <c r="D133" s="173" t="s">
        <v>214</v>
      </c>
      <c r="E133" s="174" t="s">
        <v>1439</v>
      </c>
      <c r="F133" s="175" t="s">
        <v>1440</v>
      </c>
      <c r="G133" s="176" t="s">
        <v>1088</v>
      </c>
      <c r="H133" s="177">
        <v>1</v>
      </c>
      <c r="I133" s="178">
        <v>4479.0288</v>
      </c>
      <c r="J133" s="179">
        <f t="shared" si="10"/>
        <v>4479</v>
      </c>
      <c r="K133" s="175" t="s">
        <v>5</v>
      </c>
      <c r="L133" s="38"/>
      <c r="M133" s="180" t="s">
        <v>5</v>
      </c>
      <c r="N133" s="181" t="s">
        <v>43</v>
      </c>
      <c r="O133" s="39"/>
      <c r="P133" s="182">
        <f t="shared" si="11"/>
        <v>0</v>
      </c>
      <c r="Q133" s="182">
        <v>0</v>
      </c>
      <c r="R133" s="182">
        <f t="shared" si="12"/>
        <v>0</v>
      </c>
      <c r="S133" s="182">
        <v>0</v>
      </c>
      <c r="T133" s="183">
        <f t="shared" si="13"/>
        <v>0</v>
      </c>
      <c r="V133" s="308"/>
      <c r="AR133" s="23" t="s">
        <v>569</v>
      </c>
      <c r="AT133" s="23" t="s">
        <v>214</v>
      </c>
      <c r="AU133" s="23" t="s">
        <v>83</v>
      </c>
      <c r="AY133" s="23" t="s">
        <v>212</v>
      </c>
      <c r="BE133" s="184">
        <f t="shared" si="14"/>
        <v>4479</v>
      </c>
      <c r="BF133" s="184">
        <f t="shared" si="15"/>
        <v>0</v>
      </c>
      <c r="BG133" s="184">
        <f t="shared" si="16"/>
        <v>0</v>
      </c>
      <c r="BH133" s="184">
        <f t="shared" si="17"/>
        <v>0</v>
      </c>
      <c r="BI133" s="184">
        <f t="shared" si="18"/>
        <v>0</v>
      </c>
      <c r="BJ133" s="23" t="s">
        <v>11</v>
      </c>
      <c r="BK133" s="184">
        <f t="shared" si="19"/>
        <v>4479</v>
      </c>
      <c r="BL133" s="23" t="s">
        <v>569</v>
      </c>
      <c r="BM133" s="23" t="s">
        <v>1441</v>
      </c>
    </row>
    <row r="134" spans="2:65" s="1" customFormat="1" ht="16.5" customHeight="1">
      <c r="B134" s="172"/>
      <c r="C134" s="173" t="s">
        <v>466</v>
      </c>
      <c r="D134" s="173" t="s">
        <v>214</v>
      </c>
      <c r="E134" s="174" t="s">
        <v>1442</v>
      </c>
      <c r="F134" s="175" t="s">
        <v>1443</v>
      </c>
      <c r="G134" s="176" t="s">
        <v>1320</v>
      </c>
      <c r="H134" s="177">
        <v>5</v>
      </c>
      <c r="I134" s="178">
        <v>469.57312000000002</v>
      </c>
      <c r="J134" s="179">
        <f t="shared" si="10"/>
        <v>2348</v>
      </c>
      <c r="K134" s="175" t="s">
        <v>5</v>
      </c>
      <c r="L134" s="38"/>
      <c r="M134" s="180" t="s">
        <v>5</v>
      </c>
      <c r="N134" s="181" t="s">
        <v>43</v>
      </c>
      <c r="O134" s="39"/>
      <c r="P134" s="182">
        <f t="shared" si="11"/>
        <v>0</v>
      </c>
      <c r="Q134" s="182">
        <v>0</v>
      </c>
      <c r="R134" s="182">
        <f t="shared" si="12"/>
        <v>0</v>
      </c>
      <c r="S134" s="182">
        <v>0</v>
      </c>
      <c r="T134" s="183">
        <f t="shared" si="13"/>
        <v>0</v>
      </c>
      <c r="V134" s="308"/>
      <c r="AR134" s="23" t="s">
        <v>569</v>
      </c>
      <c r="AT134" s="23" t="s">
        <v>214</v>
      </c>
      <c r="AU134" s="23" t="s">
        <v>83</v>
      </c>
      <c r="AY134" s="23" t="s">
        <v>212</v>
      </c>
      <c r="BE134" s="184">
        <f t="shared" si="14"/>
        <v>2348</v>
      </c>
      <c r="BF134" s="184">
        <f t="shared" si="15"/>
        <v>0</v>
      </c>
      <c r="BG134" s="184">
        <f t="shared" si="16"/>
        <v>0</v>
      </c>
      <c r="BH134" s="184">
        <f t="shared" si="17"/>
        <v>0</v>
      </c>
      <c r="BI134" s="184">
        <f t="shared" si="18"/>
        <v>0</v>
      </c>
      <c r="BJ134" s="23" t="s">
        <v>11</v>
      </c>
      <c r="BK134" s="184">
        <f t="shared" si="19"/>
        <v>2348</v>
      </c>
      <c r="BL134" s="23" t="s">
        <v>569</v>
      </c>
      <c r="BM134" s="23" t="s">
        <v>1444</v>
      </c>
    </row>
    <row r="135" spans="2:65" s="1" customFormat="1" ht="16.5" customHeight="1">
      <c r="B135" s="172"/>
      <c r="C135" s="173" t="s">
        <v>470</v>
      </c>
      <c r="D135" s="173" t="s">
        <v>214</v>
      </c>
      <c r="E135" s="174" t="s">
        <v>1445</v>
      </c>
      <c r="F135" s="175" t="s">
        <v>1446</v>
      </c>
      <c r="G135" s="176" t="s">
        <v>1320</v>
      </c>
      <c r="H135" s="177">
        <v>1</v>
      </c>
      <c r="I135" s="178">
        <v>553.86336000000006</v>
      </c>
      <c r="J135" s="179">
        <f t="shared" si="10"/>
        <v>554</v>
      </c>
      <c r="K135" s="175" t="s">
        <v>5</v>
      </c>
      <c r="L135" s="38"/>
      <c r="M135" s="180" t="s">
        <v>5</v>
      </c>
      <c r="N135" s="181" t="s">
        <v>43</v>
      </c>
      <c r="O135" s="39"/>
      <c r="P135" s="182">
        <f t="shared" si="11"/>
        <v>0</v>
      </c>
      <c r="Q135" s="182">
        <v>0</v>
      </c>
      <c r="R135" s="182">
        <f t="shared" si="12"/>
        <v>0</v>
      </c>
      <c r="S135" s="182">
        <v>0</v>
      </c>
      <c r="T135" s="183">
        <f t="shared" si="13"/>
        <v>0</v>
      </c>
      <c r="V135" s="308"/>
      <c r="AR135" s="23" t="s">
        <v>569</v>
      </c>
      <c r="AT135" s="23" t="s">
        <v>214</v>
      </c>
      <c r="AU135" s="23" t="s">
        <v>83</v>
      </c>
      <c r="AY135" s="23" t="s">
        <v>212</v>
      </c>
      <c r="BE135" s="184">
        <f t="shared" si="14"/>
        <v>554</v>
      </c>
      <c r="BF135" s="184">
        <f t="shared" si="15"/>
        <v>0</v>
      </c>
      <c r="BG135" s="184">
        <f t="shared" si="16"/>
        <v>0</v>
      </c>
      <c r="BH135" s="184">
        <f t="shared" si="17"/>
        <v>0</v>
      </c>
      <c r="BI135" s="184">
        <f t="shared" si="18"/>
        <v>0</v>
      </c>
      <c r="BJ135" s="23" t="s">
        <v>11</v>
      </c>
      <c r="BK135" s="184">
        <f t="shared" si="19"/>
        <v>554</v>
      </c>
      <c r="BL135" s="23" t="s">
        <v>569</v>
      </c>
      <c r="BM135" s="23" t="s">
        <v>1447</v>
      </c>
    </row>
    <row r="136" spans="2:65" s="1" customFormat="1" ht="16.5" customHeight="1">
      <c r="B136" s="172"/>
      <c r="C136" s="173" t="s">
        <v>481</v>
      </c>
      <c r="D136" s="173" t="s">
        <v>214</v>
      </c>
      <c r="E136" s="174" t="s">
        <v>1448</v>
      </c>
      <c r="F136" s="175" t="s">
        <v>1449</v>
      </c>
      <c r="G136" s="176" t="s">
        <v>1320</v>
      </c>
      <c r="H136" s="177">
        <v>1</v>
      </c>
      <c r="I136" s="178">
        <v>626.10079999999994</v>
      </c>
      <c r="J136" s="179">
        <f t="shared" si="10"/>
        <v>626</v>
      </c>
      <c r="K136" s="175" t="s">
        <v>5</v>
      </c>
      <c r="L136" s="38"/>
      <c r="M136" s="180" t="s">
        <v>5</v>
      </c>
      <c r="N136" s="181" t="s">
        <v>43</v>
      </c>
      <c r="O136" s="39"/>
      <c r="P136" s="182">
        <f t="shared" si="11"/>
        <v>0</v>
      </c>
      <c r="Q136" s="182">
        <v>0</v>
      </c>
      <c r="R136" s="182">
        <f t="shared" si="12"/>
        <v>0</v>
      </c>
      <c r="S136" s="182">
        <v>0</v>
      </c>
      <c r="T136" s="183">
        <f t="shared" si="13"/>
        <v>0</v>
      </c>
      <c r="V136" s="308"/>
      <c r="AR136" s="23" t="s">
        <v>569</v>
      </c>
      <c r="AT136" s="23" t="s">
        <v>214</v>
      </c>
      <c r="AU136" s="23" t="s">
        <v>83</v>
      </c>
      <c r="AY136" s="23" t="s">
        <v>212</v>
      </c>
      <c r="BE136" s="184">
        <f t="shared" si="14"/>
        <v>626</v>
      </c>
      <c r="BF136" s="184">
        <f t="shared" si="15"/>
        <v>0</v>
      </c>
      <c r="BG136" s="184">
        <f t="shared" si="16"/>
        <v>0</v>
      </c>
      <c r="BH136" s="184">
        <f t="shared" si="17"/>
        <v>0</v>
      </c>
      <c r="BI136" s="184">
        <f t="shared" si="18"/>
        <v>0</v>
      </c>
      <c r="BJ136" s="23" t="s">
        <v>11</v>
      </c>
      <c r="BK136" s="184">
        <f t="shared" si="19"/>
        <v>626</v>
      </c>
      <c r="BL136" s="23" t="s">
        <v>569</v>
      </c>
      <c r="BM136" s="23" t="s">
        <v>1450</v>
      </c>
    </row>
    <row r="137" spans="2:65" s="1" customFormat="1" ht="16.5" customHeight="1">
      <c r="B137" s="172"/>
      <c r="C137" s="173" t="s">
        <v>487</v>
      </c>
      <c r="D137" s="173" t="s">
        <v>214</v>
      </c>
      <c r="E137" s="174" t="s">
        <v>1451</v>
      </c>
      <c r="F137" s="175" t="s">
        <v>1452</v>
      </c>
      <c r="G137" s="176" t="s">
        <v>1320</v>
      </c>
      <c r="H137" s="177">
        <v>1</v>
      </c>
      <c r="I137" s="178">
        <v>626.10079999999994</v>
      </c>
      <c r="J137" s="179">
        <f t="shared" si="10"/>
        <v>626</v>
      </c>
      <c r="K137" s="175" t="s">
        <v>5</v>
      </c>
      <c r="L137" s="38"/>
      <c r="M137" s="180" t="s">
        <v>5</v>
      </c>
      <c r="N137" s="181" t="s">
        <v>43</v>
      </c>
      <c r="O137" s="39"/>
      <c r="P137" s="182">
        <f t="shared" si="11"/>
        <v>0</v>
      </c>
      <c r="Q137" s="182">
        <v>0</v>
      </c>
      <c r="R137" s="182">
        <f t="shared" si="12"/>
        <v>0</v>
      </c>
      <c r="S137" s="182">
        <v>0</v>
      </c>
      <c r="T137" s="183">
        <f t="shared" si="13"/>
        <v>0</v>
      </c>
      <c r="V137" s="308"/>
      <c r="AR137" s="23" t="s">
        <v>569</v>
      </c>
      <c r="AT137" s="23" t="s">
        <v>214</v>
      </c>
      <c r="AU137" s="23" t="s">
        <v>83</v>
      </c>
      <c r="AY137" s="23" t="s">
        <v>212</v>
      </c>
      <c r="BE137" s="184">
        <f t="shared" si="14"/>
        <v>626</v>
      </c>
      <c r="BF137" s="184">
        <f t="shared" si="15"/>
        <v>0</v>
      </c>
      <c r="BG137" s="184">
        <f t="shared" si="16"/>
        <v>0</v>
      </c>
      <c r="BH137" s="184">
        <f t="shared" si="17"/>
        <v>0</v>
      </c>
      <c r="BI137" s="184">
        <f t="shared" si="18"/>
        <v>0</v>
      </c>
      <c r="BJ137" s="23" t="s">
        <v>11</v>
      </c>
      <c r="BK137" s="184">
        <f t="shared" si="19"/>
        <v>626</v>
      </c>
      <c r="BL137" s="23" t="s">
        <v>569</v>
      </c>
      <c r="BM137" s="23" t="s">
        <v>1453</v>
      </c>
    </row>
    <row r="138" spans="2:65" s="1" customFormat="1" ht="16.5" customHeight="1">
      <c r="B138" s="172"/>
      <c r="C138" s="173" t="s">
        <v>492</v>
      </c>
      <c r="D138" s="173" t="s">
        <v>214</v>
      </c>
      <c r="E138" s="174" t="s">
        <v>1454</v>
      </c>
      <c r="F138" s="175" t="s">
        <v>1455</v>
      </c>
      <c r="G138" s="176" t="s">
        <v>1320</v>
      </c>
      <c r="H138" s="177">
        <v>2</v>
      </c>
      <c r="I138" s="178">
        <v>577.93920000000003</v>
      </c>
      <c r="J138" s="179">
        <f t="shared" si="10"/>
        <v>1156</v>
      </c>
      <c r="K138" s="175" t="s">
        <v>5</v>
      </c>
      <c r="L138" s="38"/>
      <c r="M138" s="180" t="s">
        <v>5</v>
      </c>
      <c r="N138" s="181" t="s">
        <v>43</v>
      </c>
      <c r="O138" s="39"/>
      <c r="P138" s="182">
        <f t="shared" si="11"/>
        <v>0</v>
      </c>
      <c r="Q138" s="182">
        <v>0</v>
      </c>
      <c r="R138" s="182">
        <f t="shared" si="12"/>
        <v>0</v>
      </c>
      <c r="S138" s="182">
        <v>0</v>
      </c>
      <c r="T138" s="183">
        <f t="shared" si="13"/>
        <v>0</v>
      </c>
      <c r="V138" s="308"/>
      <c r="AR138" s="23" t="s">
        <v>569</v>
      </c>
      <c r="AT138" s="23" t="s">
        <v>214</v>
      </c>
      <c r="AU138" s="23" t="s">
        <v>83</v>
      </c>
      <c r="AY138" s="23" t="s">
        <v>212</v>
      </c>
      <c r="BE138" s="184">
        <f t="shared" si="14"/>
        <v>1156</v>
      </c>
      <c r="BF138" s="184">
        <f t="shared" si="15"/>
        <v>0</v>
      </c>
      <c r="BG138" s="184">
        <f t="shared" si="16"/>
        <v>0</v>
      </c>
      <c r="BH138" s="184">
        <f t="shared" si="17"/>
        <v>0</v>
      </c>
      <c r="BI138" s="184">
        <f t="shared" si="18"/>
        <v>0</v>
      </c>
      <c r="BJ138" s="23" t="s">
        <v>11</v>
      </c>
      <c r="BK138" s="184">
        <f t="shared" si="19"/>
        <v>1156</v>
      </c>
      <c r="BL138" s="23" t="s">
        <v>569</v>
      </c>
      <c r="BM138" s="23" t="s">
        <v>1456</v>
      </c>
    </row>
    <row r="139" spans="2:65" s="1" customFormat="1" ht="16.5" customHeight="1">
      <c r="B139" s="172"/>
      <c r="C139" s="173" t="s">
        <v>498</v>
      </c>
      <c r="D139" s="173" t="s">
        <v>214</v>
      </c>
      <c r="E139" s="174" t="s">
        <v>1457</v>
      </c>
      <c r="F139" s="175" t="s">
        <v>1458</v>
      </c>
      <c r="G139" s="176" t="s">
        <v>1320</v>
      </c>
      <c r="H139" s="177">
        <v>5</v>
      </c>
      <c r="I139" s="178">
        <v>589.98208</v>
      </c>
      <c r="J139" s="179">
        <f t="shared" si="10"/>
        <v>2950</v>
      </c>
      <c r="K139" s="175" t="s">
        <v>5</v>
      </c>
      <c r="L139" s="38"/>
      <c r="M139" s="180" t="s">
        <v>5</v>
      </c>
      <c r="N139" s="181" t="s">
        <v>43</v>
      </c>
      <c r="O139" s="39"/>
      <c r="P139" s="182">
        <f t="shared" si="11"/>
        <v>0</v>
      </c>
      <c r="Q139" s="182">
        <v>0</v>
      </c>
      <c r="R139" s="182">
        <f t="shared" si="12"/>
        <v>0</v>
      </c>
      <c r="S139" s="182">
        <v>0</v>
      </c>
      <c r="T139" s="183">
        <f t="shared" si="13"/>
        <v>0</v>
      </c>
      <c r="V139" s="308"/>
      <c r="AR139" s="23" t="s">
        <v>569</v>
      </c>
      <c r="AT139" s="23" t="s">
        <v>214</v>
      </c>
      <c r="AU139" s="23" t="s">
        <v>83</v>
      </c>
      <c r="AY139" s="23" t="s">
        <v>212</v>
      </c>
      <c r="BE139" s="184">
        <f t="shared" si="14"/>
        <v>2950</v>
      </c>
      <c r="BF139" s="184">
        <f t="shared" si="15"/>
        <v>0</v>
      </c>
      <c r="BG139" s="184">
        <f t="shared" si="16"/>
        <v>0</v>
      </c>
      <c r="BH139" s="184">
        <f t="shared" si="17"/>
        <v>0</v>
      </c>
      <c r="BI139" s="184">
        <f t="shared" si="18"/>
        <v>0</v>
      </c>
      <c r="BJ139" s="23" t="s">
        <v>11</v>
      </c>
      <c r="BK139" s="184">
        <f t="shared" si="19"/>
        <v>2950</v>
      </c>
      <c r="BL139" s="23" t="s">
        <v>569</v>
      </c>
      <c r="BM139" s="23" t="s">
        <v>1459</v>
      </c>
    </row>
    <row r="140" spans="2:65" s="1" customFormat="1" ht="16.5" customHeight="1">
      <c r="B140" s="172"/>
      <c r="C140" s="173" t="s">
        <v>503</v>
      </c>
      <c r="D140" s="173" t="s">
        <v>214</v>
      </c>
      <c r="E140" s="174" t="s">
        <v>1460</v>
      </c>
      <c r="F140" s="175" t="s">
        <v>1461</v>
      </c>
      <c r="G140" s="176" t="s">
        <v>1320</v>
      </c>
      <c r="H140" s="177">
        <v>1</v>
      </c>
      <c r="I140" s="178">
        <v>626.10079999999994</v>
      </c>
      <c r="J140" s="179">
        <f t="shared" si="10"/>
        <v>626</v>
      </c>
      <c r="K140" s="175" t="s">
        <v>5</v>
      </c>
      <c r="L140" s="38"/>
      <c r="M140" s="180" t="s">
        <v>5</v>
      </c>
      <c r="N140" s="181" t="s">
        <v>43</v>
      </c>
      <c r="O140" s="39"/>
      <c r="P140" s="182">
        <f t="shared" si="11"/>
        <v>0</v>
      </c>
      <c r="Q140" s="182">
        <v>0</v>
      </c>
      <c r="R140" s="182">
        <f t="shared" si="12"/>
        <v>0</v>
      </c>
      <c r="S140" s="182">
        <v>0</v>
      </c>
      <c r="T140" s="183">
        <f t="shared" si="13"/>
        <v>0</v>
      </c>
      <c r="V140" s="308"/>
      <c r="AR140" s="23" t="s">
        <v>569</v>
      </c>
      <c r="AT140" s="23" t="s">
        <v>214</v>
      </c>
      <c r="AU140" s="23" t="s">
        <v>83</v>
      </c>
      <c r="AY140" s="23" t="s">
        <v>212</v>
      </c>
      <c r="BE140" s="184">
        <f t="shared" si="14"/>
        <v>626</v>
      </c>
      <c r="BF140" s="184">
        <f t="shared" si="15"/>
        <v>0</v>
      </c>
      <c r="BG140" s="184">
        <f t="shared" si="16"/>
        <v>0</v>
      </c>
      <c r="BH140" s="184">
        <f t="shared" si="17"/>
        <v>0</v>
      </c>
      <c r="BI140" s="184">
        <f t="shared" si="18"/>
        <v>0</v>
      </c>
      <c r="BJ140" s="23" t="s">
        <v>11</v>
      </c>
      <c r="BK140" s="184">
        <f t="shared" si="19"/>
        <v>626</v>
      </c>
      <c r="BL140" s="23" t="s">
        <v>569</v>
      </c>
      <c r="BM140" s="23" t="s">
        <v>1462</v>
      </c>
    </row>
    <row r="141" spans="2:65" s="1" customFormat="1" ht="16.5" customHeight="1">
      <c r="B141" s="172"/>
      <c r="C141" s="173" t="s">
        <v>507</v>
      </c>
      <c r="D141" s="173" t="s">
        <v>214</v>
      </c>
      <c r="E141" s="174" t="s">
        <v>1463</v>
      </c>
      <c r="F141" s="175" t="s">
        <v>1464</v>
      </c>
      <c r="G141" s="176" t="s">
        <v>1320</v>
      </c>
      <c r="H141" s="177">
        <v>1</v>
      </c>
      <c r="I141" s="178">
        <v>626.10079999999994</v>
      </c>
      <c r="J141" s="179">
        <f t="shared" si="10"/>
        <v>626</v>
      </c>
      <c r="K141" s="175" t="s">
        <v>5</v>
      </c>
      <c r="L141" s="38"/>
      <c r="M141" s="180" t="s">
        <v>5</v>
      </c>
      <c r="N141" s="181" t="s">
        <v>43</v>
      </c>
      <c r="O141" s="39"/>
      <c r="P141" s="182">
        <f t="shared" si="11"/>
        <v>0</v>
      </c>
      <c r="Q141" s="182">
        <v>0</v>
      </c>
      <c r="R141" s="182">
        <f t="shared" si="12"/>
        <v>0</v>
      </c>
      <c r="S141" s="182">
        <v>0</v>
      </c>
      <c r="T141" s="183">
        <f t="shared" si="13"/>
        <v>0</v>
      </c>
      <c r="V141" s="308"/>
      <c r="AR141" s="23" t="s">
        <v>569</v>
      </c>
      <c r="AT141" s="23" t="s">
        <v>214</v>
      </c>
      <c r="AU141" s="23" t="s">
        <v>83</v>
      </c>
      <c r="AY141" s="23" t="s">
        <v>212</v>
      </c>
      <c r="BE141" s="184">
        <f t="shared" si="14"/>
        <v>626</v>
      </c>
      <c r="BF141" s="184">
        <f t="shared" si="15"/>
        <v>0</v>
      </c>
      <c r="BG141" s="184">
        <f t="shared" si="16"/>
        <v>0</v>
      </c>
      <c r="BH141" s="184">
        <f t="shared" si="17"/>
        <v>0</v>
      </c>
      <c r="BI141" s="184">
        <f t="shared" si="18"/>
        <v>0</v>
      </c>
      <c r="BJ141" s="23" t="s">
        <v>11</v>
      </c>
      <c r="BK141" s="184">
        <f t="shared" si="19"/>
        <v>626</v>
      </c>
      <c r="BL141" s="23" t="s">
        <v>569</v>
      </c>
      <c r="BM141" s="23" t="s">
        <v>1465</v>
      </c>
    </row>
    <row r="142" spans="2:65" s="1" customFormat="1" ht="16.5" customHeight="1">
      <c r="B142" s="172"/>
      <c r="C142" s="173" t="s">
        <v>512</v>
      </c>
      <c r="D142" s="173" t="s">
        <v>214</v>
      </c>
      <c r="E142" s="174" t="s">
        <v>1466</v>
      </c>
      <c r="F142" s="175" t="s">
        <v>1467</v>
      </c>
      <c r="G142" s="176" t="s">
        <v>1320</v>
      </c>
      <c r="H142" s="177">
        <v>8</v>
      </c>
      <c r="I142" s="178">
        <v>746.50975999999991</v>
      </c>
      <c r="J142" s="179">
        <f t="shared" si="10"/>
        <v>5972</v>
      </c>
      <c r="K142" s="175" t="s">
        <v>5</v>
      </c>
      <c r="L142" s="38"/>
      <c r="M142" s="180" t="s">
        <v>5</v>
      </c>
      <c r="N142" s="227" t="s">
        <v>43</v>
      </c>
      <c r="O142" s="224"/>
      <c r="P142" s="225">
        <f t="shared" si="11"/>
        <v>0</v>
      </c>
      <c r="Q142" s="225">
        <v>0</v>
      </c>
      <c r="R142" s="225">
        <f t="shared" si="12"/>
        <v>0</v>
      </c>
      <c r="S142" s="225">
        <v>0</v>
      </c>
      <c r="T142" s="226">
        <f t="shared" si="13"/>
        <v>0</v>
      </c>
      <c r="V142" s="308"/>
      <c r="AR142" s="23" t="s">
        <v>569</v>
      </c>
      <c r="AT142" s="23" t="s">
        <v>214</v>
      </c>
      <c r="AU142" s="23" t="s">
        <v>83</v>
      </c>
      <c r="AY142" s="23" t="s">
        <v>212</v>
      </c>
      <c r="BE142" s="184">
        <f t="shared" si="14"/>
        <v>5972</v>
      </c>
      <c r="BF142" s="184">
        <f t="shared" si="15"/>
        <v>0</v>
      </c>
      <c r="BG142" s="184">
        <f t="shared" si="16"/>
        <v>0</v>
      </c>
      <c r="BH142" s="184">
        <f t="shared" si="17"/>
        <v>0</v>
      </c>
      <c r="BI142" s="184">
        <f t="shared" si="18"/>
        <v>0</v>
      </c>
      <c r="BJ142" s="23" t="s">
        <v>11</v>
      </c>
      <c r="BK142" s="184">
        <f t="shared" si="19"/>
        <v>5972</v>
      </c>
      <c r="BL142" s="23" t="s">
        <v>569</v>
      </c>
      <c r="BM142" s="23" t="s">
        <v>1468</v>
      </c>
    </row>
    <row r="143" spans="2:65" s="1" customFormat="1" ht="6.95" customHeight="1">
      <c r="B143" s="53"/>
      <c r="C143" s="54"/>
      <c r="D143" s="54"/>
      <c r="E143" s="54"/>
      <c r="F143" s="54"/>
      <c r="G143" s="54"/>
      <c r="H143" s="54"/>
      <c r="I143" s="125"/>
      <c r="J143" s="54"/>
      <c r="K143" s="54"/>
      <c r="L143" s="38"/>
    </row>
  </sheetData>
  <autoFilter ref="C81:K142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4"/>
  <sheetViews>
    <sheetView showGridLines="0" workbookViewId="0">
      <pane ySplit="1" topLeftCell="A80" activePane="bottomLeft" state="frozen"/>
      <selection pane="bottomLeft" activeCell="W98" sqref="W97:W9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94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</row>
    <row r="9" spans="1:70" s="1" customFormat="1" ht="36.950000000000003" customHeight="1">
      <c r="B9" s="38"/>
      <c r="C9" s="39"/>
      <c r="D9" s="39"/>
      <c r="E9" s="355" t="s">
        <v>1469</v>
      </c>
      <c r="F9" s="356"/>
      <c r="G9" s="356"/>
      <c r="H9" s="356"/>
      <c r="I9" s="104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</row>
    <row r="17" spans="2:11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</row>
    <row r="20" spans="2:11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</row>
    <row r="21" spans="2:11" s="1" customFormat="1" ht="18" customHeight="1">
      <c r="B21" s="38"/>
      <c r="C21" s="39"/>
      <c r="D21" s="39"/>
      <c r="E21" s="34" t="s">
        <v>35</v>
      </c>
      <c r="F21" s="39"/>
      <c r="G21" s="39"/>
      <c r="H21" s="39"/>
      <c r="I21" s="105" t="s">
        <v>32</v>
      </c>
      <c r="J21" s="34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</row>
    <row r="23" spans="2:11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11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11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ROUND(J80,0)</f>
        <v>14388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16">
        <f>ROUND(SUM(BE80:BE103), 0)</f>
        <v>14388</v>
      </c>
      <c r="G30" s="39"/>
      <c r="H30" s="39"/>
      <c r="I30" s="117">
        <v>0.21</v>
      </c>
      <c r="J30" s="116">
        <f>ROUND(ROUND((SUM(BE80:BE103)), 0)*I30, 0)</f>
        <v>3021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16">
        <f>ROUND(SUM(BF80:BF103), 0)</f>
        <v>0</v>
      </c>
      <c r="G31" s="39"/>
      <c r="H31" s="39"/>
      <c r="I31" s="117">
        <v>0.15</v>
      </c>
      <c r="J31" s="116">
        <f>ROUND(ROUND((SUM(BF80:BF103)), 0)*I31, 0)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45</v>
      </c>
      <c r="F32" s="116">
        <f>ROUND(SUM(BG80:BG103),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46</v>
      </c>
      <c r="F33" s="116">
        <f>ROUND(SUM(BH80:BH103),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47</v>
      </c>
      <c r="F34" s="116">
        <f>ROUND(SUM(BI80:BI103),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17409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>6 - EL slaboproud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>Ateliér ADIP, Střelecká 437, Hradec Králové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J80</f>
        <v>14388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194</v>
      </c>
      <c r="E57" s="136"/>
      <c r="F57" s="136"/>
      <c r="G57" s="136"/>
      <c r="H57" s="136"/>
      <c r="I57" s="137"/>
      <c r="J57" s="138">
        <f>J81</f>
        <v>14388</v>
      </c>
      <c r="K57" s="139"/>
    </row>
    <row r="58" spans="2:47" s="8" customFormat="1" ht="19.899999999999999" customHeight="1">
      <c r="B58" s="140"/>
      <c r="C58" s="141"/>
      <c r="D58" s="142" t="s">
        <v>1470</v>
      </c>
      <c r="E58" s="143"/>
      <c r="F58" s="143"/>
      <c r="G58" s="143"/>
      <c r="H58" s="143"/>
      <c r="I58" s="144"/>
      <c r="J58" s="145">
        <f>J82</f>
        <v>14388</v>
      </c>
      <c r="K58" s="146"/>
    </row>
    <row r="59" spans="2:47" s="8" customFormat="1" ht="14.85" customHeight="1">
      <c r="B59" s="140"/>
      <c r="C59" s="141"/>
      <c r="D59" s="142" t="s">
        <v>1471</v>
      </c>
      <c r="E59" s="143"/>
      <c r="F59" s="143"/>
      <c r="G59" s="143"/>
      <c r="H59" s="143"/>
      <c r="I59" s="144"/>
      <c r="J59" s="145">
        <f>J83</f>
        <v>9943</v>
      </c>
      <c r="K59" s="146"/>
    </row>
    <row r="60" spans="2:47" s="8" customFormat="1" ht="14.85" customHeight="1">
      <c r="B60" s="140"/>
      <c r="C60" s="141"/>
      <c r="D60" s="142" t="s">
        <v>1472</v>
      </c>
      <c r="E60" s="143"/>
      <c r="F60" s="143"/>
      <c r="G60" s="143"/>
      <c r="H60" s="143"/>
      <c r="I60" s="144"/>
      <c r="J60" s="145">
        <f>J94</f>
        <v>4445</v>
      </c>
      <c r="K60" s="146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04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25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26"/>
      <c r="J66" s="57"/>
      <c r="K66" s="57"/>
      <c r="L66" s="38"/>
    </row>
    <row r="67" spans="2:63" s="1" customFormat="1" ht="36.950000000000003" customHeight="1">
      <c r="B67" s="38"/>
      <c r="C67" s="58" t="s">
        <v>196</v>
      </c>
      <c r="I67" s="147"/>
      <c r="L67" s="38"/>
    </row>
    <row r="68" spans="2:63" s="1" customFormat="1" ht="6.95" customHeight="1">
      <c r="B68" s="38"/>
      <c r="I68" s="147"/>
      <c r="L68" s="38"/>
    </row>
    <row r="69" spans="2:63" s="1" customFormat="1" ht="14.45" customHeight="1">
      <c r="B69" s="38"/>
      <c r="C69" s="60" t="s">
        <v>20</v>
      </c>
      <c r="I69" s="147"/>
      <c r="L69" s="38"/>
    </row>
    <row r="70" spans="2:63" s="1" customFormat="1" ht="16.5" customHeight="1">
      <c r="B70" s="38"/>
      <c r="E70" s="349" t="str">
        <f>E7</f>
        <v>Přístavba výtahu 2.ZŠ Husitská, pavilon U12</v>
      </c>
      <c r="F70" s="350"/>
      <c r="G70" s="350"/>
      <c r="H70" s="350"/>
      <c r="I70" s="147"/>
      <c r="L70" s="38"/>
    </row>
    <row r="71" spans="2:63" s="1" customFormat="1" ht="14.45" customHeight="1">
      <c r="B71" s="38"/>
      <c r="C71" s="60" t="s">
        <v>121</v>
      </c>
      <c r="I71" s="147"/>
      <c r="L71" s="38"/>
    </row>
    <row r="72" spans="2:63" s="1" customFormat="1" ht="17.25" customHeight="1">
      <c r="B72" s="38"/>
      <c r="E72" s="317" t="str">
        <f>E9</f>
        <v>6 - EL slaboproud</v>
      </c>
      <c r="F72" s="351"/>
      <c r="G72" s="351"/>
      <c r="H72" s="351"/>
      <c r="I72" s="147"/>
      <c r="L72" s="38"/>
    </row>
    <row r="73" spans="2:63" s="1" customFormat="1" ht="6.95" customHeight="1">
      <c r="B73" s="38"/>
      <c r="I73" s="147"/>
      <c r="L73" s="38"/>
    </row>
    <row r="74" spans="2:63" s="1" customFormat="1" ht="18" customHeight="1">
      <c r="B74" s="38"/>
      <c r="C74" s="60" t="s">
        <v>24</v>
      </c>
      <c r="F74" s="148" t="str">
        <f>F12</f>
        <v>Nová Paka</v>
      </c>
      <c r="I74" s="149" t="s">
        <v>26</v>
      </c>
      <c r="J74" s="64">
        <f>IF(J12="","",J12)</f>
        <v>43544</v>
      </c>
      <c r="L74" s="38"/>
    </row>
    <row r="75" spans="2:63" s="1" customFormat="1" ht="6.95" customHeight="1">
      <c r="B75" s="38"/>
      <c r="I75" s="147"/>
      <c r="L75" s="38"/>
    </row>
    <row r="76" spans="2:63" s="1" customFormat="1" ht="15">
      <c r="B76" s="38"/>
      <c r="C76" s="60" t="s">
        <v>29</v>
      </c>
      <c r="F76" s="148" t="str">
        <f>E15</f>
        <v>ZŠ Nová Paka, Husitská 1695</v>
      </c>
      <c r="I76" s="149" t="s">
        <v>34</v>
      </c>
      <c r="J76" s="148" t="str">
        <f>E21</f>
        <v>Ateliér ADIP, Střelecká 437, Hradec Králové</v>
      </c>
      <c r="L76" s="38"/>
    </row>
    <row r="77" spans="2:63" s="1" customFormat="1" ht="14.45" customHeight="1">
      <c r="B77" s="38"/>
      <c r="C77" s="60" t="s">
        <v>33</v>
      </c>
      <c r="F77" s="148" t="str">
        <f>IF(E18="","",E18)</f>
        <v>MATEX HK s.r.o.</v>
      </c>
      <c r="I77" s="147"/>
      <c r="L77" s="38"/>
    </row>
    <row r="78" spans="2:63" s="1" customFormat="1" ht="10.35" customHeight="1">
      <c r="B78" s="38"/>
      <c r="I78" s="147"/>
      <c r="L78" s="38"/>
    </row>
    <row r="79" spans="2:63" s="9" customFormat="1" ht="29.25" customHeight="1">
      <c r="B79" s="150"/>
      <c r="C79" s="151" t="s">
        <v>197</v>
      </c>
      <c r="D79" s="152" t="s">
        <v>57</v>
      </c>
      <c r="E79" s="152" t="s">
        <v>53</v>
      </c>
      <c r="F79" s="152" t="s">
        <v>198</v>
      </c>
      <c r="G79" s="152" t="s">
        <v>199</v>
      </c>
      <c r="H79" s="152" t="s">
        <v>200</v>
      </c>
      <c r="I79" s="153" t="s">
        <v>201</v>
      </c>
      <c r="J79" s="152" t="s">
        <v>170</v>
      </c>
      <c r="K79" s="154" t="s">
        <v>202</v>
      </c>
      <c r="L79" s="150"/>
      <c r="M79" s="70" t="s">
        <v>203</v>
      </c>
      <c r="N79" s="71" t="s">
        <v>42</v>
      </c>
      <c r="O79" s="71" t="s">
        <v>204</v>
      </c>
      <c r="P79" s="71" t="s">
        <v>205</v>
      </c>
      <c r="Q79" s="71" t="s">
        <v>206</v>
      </c>
      <c r="R79" s="71" t="s">
        <v>207</v>
      </c>
      <c r="S79" s="71" t="s">
        <v>208</v>
      </c>
      <c r="T79" s="72" t="s">
        <v>209</v>
      </c>
    </row>
    <row r="80" spans="2:63" s="1" customFormat="1" ht="29.25" customHeight="1">
      <c r="B80" s="38"/>
      <c r="C80" s="74" t="s">
        <v>171</v>
      </c>
      <c r="I80" s="147"/>
      <c r="J80" s="155">
        <f>BK80</f>
        <v>14388</v>
      </c>
      <c r="L80" s="38"/>
      <c r="M80" s="73"/>
      <c r="N80" s="65"/>
      <c r="O80" s="65"/>
      <c r="P80" s="156">
        <f>P81</f>
        <v>0</v>
      </c>
      <c r="Q80" s="65"/>
      <c r="R80" s="156">
        <f>R81</f>
        <v>0</v>
      </c>
      <c r="S80" s="65"/>
      <c r="T80" s="157">
        <f>T81</f>
        <v>0</v>
      </c>
      <c r="AT80" s="23" t="s">
        <v>71</v>
      </c>
      <c r="AU80" s="23" t="s">
        <v>172</v>
      </c>
      <c r="BK80" s="158">
        <f>BK81</f>
        <v>14388</v>
      </c>
    </row>
    <row r="81" spans="2:65" s="10" customFormat="1" ht="37.35" customHeight="1">
      <c r="B81" s="159"/>
      <c r="D81" s="160" t="s">
        <v>71</v>
      </c>
      <c r="E81" s="161" t="s">
        <v>339</v>
      </c>
      <c r="F81" s="161" t="s">
        <v>1063</v>
      </c>
      <c r="I81" s="162"/>
      <c r="J81" s="163">
        <f>BK81</f>
        <v>14388</v>
      </c>
      <c r="L81" s="159"/>
      <c r="M81" s="164"/>
      <c r="N81" s="165"/>
      <c r="O81" s="165"/>
      <c r="P81" s="166">
        <f>P82</f>
        <v>0</v>
      </c>
      <c r="Q81" s="165"/>
      <c r="R81" s="166">
        <f>R82</f>
        <v>0</v>
      </c>
      <c r="S81" s="165"/>
      <c r="T81" s="167">
        <f>T82</f>
        <v>0</v>
      </c>
      <c r="AR81" s="160" t="s">
        <v>83</v>
      </c>
      <c r="AT81" s="168" t="s">
        <v>71</v>
      </c>
      <c r="AU81" s="168" t="s">
        <v>72</v>
      </c>
      <c r="AY81" s="160" t="s">
        <v>212</v>
      </c>
      <c r="BK81" s="169">
        <f>BK82</f>
        <v>14388</v>
      </c>
    </row>
    <row r="82" spans="2:65" s="10" customFormat="1" ht="19.899999999999999" customHeight="1">
      <c r="B82" s="159"/>
      <c r="D82" s="160" t="s">
        <v>71</v>
      </c>
      <c r="E82" s="170" t="s">
        <v>1473</v>
      </c>
      <c r="F82" s="170" t="s">
        <v>1474</v>
      </c>
      <c r="I82" s="162"/>
      <c r="J82" s="171">
        <f>BK82</f>
        <v>14388</v>
      </c>
      <c r="L82" s="159"/>
      <c r="M82" s="164"/>
      <c r="N82" s="165"/>
      <c r="O82" s="165"/>
      <c r="P82" s="166">
        <f>P83+P94</f>
        <v>0</v>
      </c>
      <c r="Q82" s="165"/>
      <c r="R82" s="166">
        <f>R83+R94</f>
        <v>0</v>
      </c>
      <c r="S82" s="165"/>
      <c r="T82" s="167">
        <f>T83+T94</f>
        <v>0</v>
      </c>
      <c r="AR82" s="160" t="s">
        <v>83</v>
      </c>
      <c r="AT82" s="168" t="s">
        <v>71</v>
      </c>
      <c r="AU82" s="168" t="s">
        <v>11</v>
      </c>
      <c r="AY82" s="160" t="s">
        <v>212</v>
      </c>
      <c r="BK82" s="169">
        <f>BK83+BK94</f>
        <v>14388</v>
      </c>
    </row>
    <row r="83" spans="2:65" s="10" customFormat="1" ht="14.85" customHeight="1">
      <c r="B83" s="159"/>
      <c r="D83" s="160" t="s">
        <v>71</v>
      </c>
      <c r="E83" s="170" t="s">
        <v>1338</v>
      </c>
      <c r="F83" s="170" t="s">
        <v>1475</v>
      </c>
      <c r="I83" s="162"/>
      <c r="J83" s="171">
        <f>BK83</f>
        <v>9943</v>
      </c>
      <c r="L83" s="159"/>
      <c r="M83" s="164"/>
      <c r="N83" s="165"/>
      <c r="O83" s="165"/>
      <c r="P83" s="166">
        <f>SUM(P84:P93)</f>
        <v>0</v>
      </c>
      <c r="Q83" s="165"/>
      <c r="R83" s="166">
        <f>SUM(R84:R93)</f>
        <v>0</v>
      </c>
      <c r="S83" s="165"/>
      <c r="T83" s="167">
        <f>SUM(T84:T93)</f>
        <v>0</v>
      </c>
      <c r="AR83" s="160" t="s">
        <v>83</v>
      </c>
      <c r="AT83" s="168" t="s">
        <v>71</v>
      </c>
      <c r="AU83" s="168" t="s">
        <v>80</v>
      </c>
      <c r="AY83" s="160" t="s">
        <v>212</v>
      </c>
      <c r="BK83" s="169">
        <f>SUM(BK84:BK93)</f>
        <v>9943</v>
      </c>
    </row>
    <row r="84" spans="2:65" s="1" customFormat="1" ht="16.5" customHeight="1">
      <c r="B84" s="172"/>
      <c r="C84" s="202" t="s">
        <v>11</v>
      </c>
      <c r="D84" s="202" t="s">
        <v>339</v>
      </c>
      <c r="E84" s="203" t="s">
        <v>1476</v>
      </c>
      <c r="F84" s="204" t="s">
        <v>1477</v>
      </c>
      <c r="G84" s="205" t="s">
        <v>1088</v>
      </c>
      <c r="H84" s="206">
        <v>1</v>
      </c>
      <c r="I84" s="207">
        <v>2563.8835199999999</v>
      </c>
      <c r="J84" s="208">
        <f t="shared" ref="J84:J93" si="0">ROUND(I84*H84,0)</f>
        <v>2564</v>
      </c>
      <c r="K84" s="204" t="s">
        <v>5</v>
      </c>
      <c r="L84" s="209"/>
      <c r="M84" s="210" t="s">
        <v>5</v>
      </c>
      <c r="N84" s="211" t="s">
        <v>43</v>
      </c>
      <c r="O84" s="39"/>
      <c r="P84" s="182">
        <f t="shared" ref="P84:P93" si="1">O84*H84</f>
        <v>0</v>
      </c>
      <c r="Q84" s="182">
        <v>0</v>
      </c>
      <c r="R84" s="182">
        <f t="shared" ref="R84:R93" si="2">Q84*H84</f>
        <v>0</v>
      </c>
      <c r="S84" s="182">
        <v>0</v>
      </c>
      <c r="T84" s="183">
        <f t="shared" ref="T84:T93" si="3">S84*H84</f>
        <v>0</v>
      </c>
      <c r="AR84" s="23" t="s">
        <v>1070</v>
      </c>
      <c r="AT84" s="23" t="s">
        <v>339</v>
      </c>
      <c r="AU84" s="23" t="s">
        <v>83</v>
      </c>
      <c r="AY84" s="23" t="s">
        <v>212</v>
      </c>
      <c r="BE84" s="184">
        <f t="shared" ref="BE84:BE93" si="4">IF(N84="základní",J84,0)</f>
        <v>2564</v>
      </c>
      <c r="BF84" s="184">
        <f t="shared" ref="BF84:BF93" si="5">IF(N84="snížená",J84,0)</f>
        <v>0</v>
      </c>
      <c r="BG84" s="184">
        <f t="shared" ref="BG84:BG93" si="6">IF(N84="zákl. přenesená",J84,0)</f>
        <v>0</v>
      </c>
      <c r="BH84" s="184">
        <f t="shared" ref="BH84:BH93" si="7">IF(N84="sníž. přenesená",J84,0)</f>
        <v>0</v>
      </c>
      <c r="BI84" s="184">
        <f t="shared" ref="BI84:BI93" si="8">IF(N84="nulová",J84,0)</f>
        <v>0</v>
      </c>
      <c r="BJ84" s="23" t="s">
        <v>11</v>
      </c>
      <c r="BK84" s="184">
        <f t="shared" ref="BK84:BK93" si="9">ROUND(I84*H84,0)</f>
        <v>2564</v>
      </c>
      <c r="BL84" s="23" t="s">
        <v>569</v>
      </c>
      <c r="BM84" s="23" t="s">
        <v>80</v>
      </c>
    </row>
    <row r="85" spans="2:65" s="1" customFormat="1" ht="16.5" customHeight="1">
      <c r="B85" s="172"/>
      <c r="C85" s="202" t="s">
        <v>80</v>
      </c>
      <c r="D85" s="202" t="s">
        <v>339</v>
      </c>
      <c r="E85" s="203" t="s">
        <v>1478</v>
      </c>
      <c r="F85" s="204" t="s">
        <v>1479</v>
      </c>
      <c r="G85" s="205" t="s">
        <v>1088</v>
      </c>
      <c r="H85" s="206">
        <v>1</v>
      </c>
      <c r="I85" s="207">
        <v>1209.9424000000001</v>
      </c>
      <c r="J85" s="208">
        <f t="shared" si="0"/>
        <v>1210</v>
      </c>
      <c r="K85" s="204" t="s">
        <v>5</v>
      </c>
      <c r="L85" s="209"/>
      <c r="M85" s="210" t="s">
        <v>5</v>
      </c>
      <c r="N85" s="211" t="s">
        <v>43</v>
      </c>
      <c r="O85" s="39"/>
      <c r="P85" s="182">
        <f t="shared" si="1"/>
        <v>0</v>
      </c>
      <c r="Q85" s="182">
        <v>0</v>
      </c>
      <c r="R85" s="182">
        <f t="shared" si="2"/>
        <v>0</v>
      </c>
      <c r="S85" s="182">
        <v>0</v>
      </c>
      <c r="T85" s="183">
        <f t="shared" si="3"/>
        <v>0</v>
      </c>
      <c r="V85" s="308"/>
      <c r="AR85" s="23" t="s">
        <v>1070</v>
      </c>
      <c r="AT85" s="23" t="s">
        <v>339</v>
      </c>
      <c r="AU85" s="23" t="s">
        <v>83</v>
      </c>
      <c r="AY85" s="23" t="s">
        <v>212</v>
      </c>
      <c r="BE85" s="184">
        <f t="shared" si="4"/>
        <v>1210</v>
      </c>
      <c r="BF85" s="184">
        <f t="shared" si="5"/>
        <v>0</v>
      </c>
      <c r="BG85" s="184">
        <f t="shared" si="6"/>
        <v>0</v>
      </c>
      <c r="BH85" s="184">
        <f t="shared" si="7"/>
        <v>0</v>
      </c>
      <c r="BI85" s="184">
        <f t="shared" si="8"/>
        <v>0</v>
      </c>
      <c r="BJ85" s="23" t="s">
        <v>11</v>
      </c>
      <c r="BK85" s="184">
        <f t="shared" si="9"/>
        <v>1210</v>
      </c>
      <c r="BL85" s="23" t="s">
        <v>569</v>
      </c>
      <c r="BM85" s="23" t="s">
        <v>86</v>
      </c>
    </row>
    <row r="86" spans="2:65" s="1" customFormat="1" ht="16.5" customHeight="1">
      <c r="B86" s="172"/>
      <c r="C86" s="202" t="s">
        <v>83</v>
      </c>
      <c r="D86" s="202" t="s">
        <v>339</v>
      </c>
      <c r="E86" s="203" t="s">
        <v>1480</v>
      </c>
      <c r="F86" s="204" t="s">
        <v>1481</v>
      </c>
      <c r="G86" s="205" t="s">
        <v>1088</v>
      </c>
      <c r="H86" s="206">
        <v>1</v>
      </c>
      <c r="I86" s="207">
        <v>1209.9424000000001</v>
      </c>
      <c r="J86" s="208">
        <f t="shared" si="0"/>
        <v>1210</v>
      </c>
      <c r="K86" s="204" t="s">
        <v>5</v>
      </c>
      <c r="L86" s="209"/>
      <c r="M86" s="210" t="s">
        <v>5</v>
      </c>
      <c r="N86" s="211" t="s">
        <v>43</v>
      </c>
      <c r="O86" s="39"/>
      <c r="P86" s="182">
        <f t="shared" si="1"/>
        <v>0</v>
      </c>
      <c r="Q86" s="182">
        <v>0</v>
      </c>
      <c r="R86" s="182">
        <f t="shared" si="2"/>
        <v>0</v>
      </c>
      <c r="S86" s="182">
        <v>0</v>
      </c>
      <c r="T86" s="183">
        <f t="shared" si="3"/>
        <v>0</v>
      </c>
      <c r="V86" s="308"/>
      <c r="AR86" s="23" t="s">
        <v>1070</v>
      </c>
      <c r="AT86" s="23" t="s">
        <v>339</v>
      </c>
      <c r="AU86" s="23" t="s">
        <v>83</v>
      </c>
      <c r="AY86" s="23" t="s">
        <v>212</v>
      </c>
      <c r="BE86" s="184">
        <f t="shared" si="4"/>
        <v>1210</v>
      </c>
      <c r="BF86" s="184">
        <f t="shared" si="5"/>
        <v>0</v>
      </c>
      <c r="BG86" s="184">
        <f t="shared" si="6"/>
        <v>0</v>
      </c>
      <c r="BH86" s="184">
        <f t="shared" si="7"/>
        <v>0</v>
      </c>
      <c r="BI86" s="184">
        <f t="shared" si="8"/>
        <v>0</v>
      </c>
      <c r="BJ86" s="23" t="s">
        <v>11</v>
      </c>
      <c r="BK86" s="184">
        <f t="shared" si="9"/>
        <v>1210</v>
      </c>
      <c r="BL86" s="23" t="s">
        <v>569</v>
      </c>
      <c r="BM86" s="23" t="s">
        <v>92</v>
      </c>
    </row>
    <row r="87" spans="2:65" s="1" customFormat="1" ht="16.5" customHeight="1">
      <c r="B87" s="172"/>
      <c r="C87" s="202" t="s">
        <v>86</v>
      </c>
      <c r="D87" s="202" t="s">
        <v>339</v>
      </c>
      <c r="E87" s="203" t="s">
        <v>1482</v>
      </c>
      <c r="F87" s="204" t="s">
        <v>1483</v>
      </c>
      <c r="G87" s="205" t="s">
        <v>1088</v>
      </c>
      <c r="H87" s="206">
        <v>1</v>
      </c>
      <c r="I87" s="207">
        <v>1663.86176</v>
      </c>
      <c r="J87" s="208">
        <f t="shared" si="0"/>
        <v>1664</v>
      </c>
      <c r="K87" s="204" t="s">
        <v>5</v>
      </c>
      <c r="L87" s="209"/>
      <c r="M87" s="210" t="s">
        <v>5</v>
      </c>
      <c r="N87" s="211" t="s">
        <v>43</v>
      </c>
      <c r="O87" s="39"/>
      <c r="P87" s="182">
        <f t="shared" si="1"/>
        <v>0</v>
      </c>
      <c r="Q87" s="182">
        <v>0</v>
      </c>
      <c r="R87" s="182">
        <f t="shared" si="2"/>
        <v>0</v>
      </c>
      <c r="S87" s="182">
        <v>0</v>
      </c>
      <c r="T87" s="183">
        <f t="shared" si="3"/>
        <v>0</v>
      </c>
      <c r="V87" s="308"/>
      <c r="AR87" s="23" t="s">
        <v>1070</v>
      </c>
      <c r="AT87" s="23" t="s">
        <v>339</v>
      </c>
      <c r="AU87" s="23" t="s">
        <v>83</v>
      </c>
      <c r="AY87" s="23" t="s">
        <v>212</v>
      </c>
      <c r="BE87" s="184">
        <f t="shared" si="4"/>
        <v>1664</v>
      </c>
      <c r="BF87" s="184">
        <f t="shared" si="5"/>
        <v>0</v>
      </c>
      <c r="BG87" s="184">
        <f t="shared" si="6"/>
        <v>0</v>
      </c>
      <c r="BH87" s="184">
        <f t="shared" si="7"/>
        <v>0</v>
      </c>
      <c r="BI87" s="184">
        <f t="shared" si="8"/>
        <v>0</v>
      </c>
      <c r="BJ87" s="23" t="s">
        <v>11</v>
      </c>
      <c r="BK87" s="184">
        <f t="shared" si="9"/>
        <v>1664</v>
      </c>
      <c r="BL87" s="23" t="s">
        <v>569</v>
      </c>
      <c r="BM87" s="23" t="s">
        <v>244</v>
      </c>
    </row>
    <row r="88" spans="2:65" s="1" customFormat="1" ht="16.5" customHeight="1">
      <c r="B88" s="172"/>
      <c r="C88" s="202" t="s">
        <v>89</v>
      </c>
      <c r="D88" s="202" t="s">
        <v>339</v>
      </c>
      <c r="E88" s="203" t="s">
        <v>1484</v>
      </c>
      <c r="F88" s="204" t="s">
        <v>1485</v>
      </c>
      <c r="G88" s="205" t="s">
        <v>1088</v>
      </c>
      <c r="H88" s="206">
        <v>1</v>
      </c>
      <c r="I88" s="207">
        <v>1573.07392</v>
      </c>
      <c r="J88" s="208">
        <f t="shared" si="0"/>
        <v>1573</v>
      </c>
      <c r="K88" s="204" t="s">
        <v>5</v>
      </c>
      <c r="L88" s="209"/>
      <c r="M88" s="210" t="s">
        <v>5</v>
      </c>
      <c r="N88" s="211" t="s">
        <v>43</v>
      </c>
      <c r="O88" s="39"/>
      <c r="P88" s="182">
        <f t="shared" si="1"/>
        <v>0</v>
      </c>
      <c r="Q88" s="182">
        <v>0</v>
      </c>
      <c r="R88" s="182">
        <f t="shared" si="2"/>
        <v>0</v>
      </c>
      <c r="S88" s="182">
        <v>0</v>
      </c>
      <c r="T88" s="183">
        <f t="shared" si="3"/>
        <v>0</v>
      </c>
      <c r="V88" s="308"/>
      <c r="AR88" s="23" t="s">
        <v>1070</v>
      </c>
      <c r="AT88" s="23" t="s">
        <v>339</v>
      </c>
      <c r="AU88" s="23" t="s">
        <v>83</v>
      </c>
      <c r="AY88" s="23" t="s">
        <v>212</v>
      </c>
      <c r="BE88" s="184">
        <f t="shared" si="4"/>
        <v>1573</v>
      </c>
      <c r="BF88" s="184">
        <f t="shared" si="5"/>
        <v>0</v>
      </c>
      <c r="BG88" s="184">
        <f t="shared" si="6"/>
        <v>0</v>
      </c>
      <c r="BH88" s="184">
        <f t="shared" si="7"/>
        <v>0</v>
      </c>
      <c r="BI88" s="184">
        <f t="shared" si="8"/>
        <v>0</v>
      </c>
      <c r="BJ88" s="23" t="s">
        <v>11</v>
      </c>
      <c r="BK88" s="184">
        <f t="shared" si="9"/>
        <v>1573</v>
      </c>
      <c r="BL88" s="23" t="s">
        <v>569</v>
      </c>
      <c r="BM88" s="23" t="s">
        <v>27</v>
      </c>
    </row>
    <row r="89" spans="2:65" s="1" customFormat="1" ht="16.5" customHeight="1">
      <c r="B89" s="172"/>
      <c r="C89" s="173" t="s">
        <v>92</v>
      </c>
      <c r="D89" s="173" t="s">
        <v>214</v>
      </c>
      <c r="E89" s="174" t="s">
        <v>1476</v>
      </c>
      <c r="F89" s="175" t="s">
        <v>1477</v>
      </c>
      <c r="G89" s="176" t="s">
        <v>1088</v>
      </c>
      <c r="H89" s="177">
        <v>1</v>
      </c>
      <c r="I89" s="178">
        <v>577.93920000000003</v>
      </c>
      <c r="J89" s="179">
        <f t="shared" si="0"/>
        <v>578</v>
      </c>
      <c r="K89" s="175" t="s">
        <v>5</v>
      </c>
      <c r="L89" s="38"/>
      <c r="M89" s="180" t="s">
        <v>5</v>
      </c>
      <c r="N89" s="181" t="s">
        <v>43</v>
      </c>
      <c r="O89" s="39"/>
      <c r="P89" s="182">
        <f t="shared" si="1"/>
        <v>0</v>
      </c>
      <c r="Q89" s="182">
        <v>0</v>
      </c>
      <c r="R89" s="182">
        <f t="shared" si="2"/>
        <v>0</v>
      </c>
      <c r="S89" s="182">
        <v>0</v>
      </c>
      <c r="T89" s="183">
        <f t="shared" si="3"/>
        <v>0</v>
      </c>
      <c r="V89" s="308"/>
      <c r="AR89" s="23" t="s">
        <v>569</v>
      </c>
      <c r="AT89" s="23" t="s">
        <v>214</v>
      </c>
      <c r="AU89" s="23" t="s">
        <v>83</v>
      </c>
      <c r="AY89" s="23" t="s">
        <v>212</v>
      </c>
      <c r="BE89" s="184">
        <f t="shared" si="4"/>
        <v>578</v>
      </c>
      <c r="BF89" s="184">
        <f t="shared" si="5"/>
        <v>0</v>
      </c>
      <c r="BG89" s="184">
        <f t="shared" si="6"/>
        <v>0</v>
      </c>
      <c r="BH89" s="184">
        <f t="shared" si="7"/>
        <v>0</v>
      </c>
      <c r="BI89" s="184">
        <f t="shared" si="8"/>
        <v>0</v>
      </c>
      <c r="BJ89" s="23" t="s">
        <v>11</v>
      </c>
      <c r="BK89" s="184">
        <f t="shared" si="9"/>
        <v>578</v>
      </c>
      <c r="BL89" s="23" t="s">
        <v>569</v>
      </c>
      <c r="BM89" s="23" t="s">
        <v>1486</v>
      </c>
    </row>
    <row r="90" spans="2:65" s="1" customFormat="1" ht="16.5" customHeight="1">
      <c r="B90" s="172"/>
      <c r="C90" s="173" t="s">
        <v>95</v>
      </c>
      <c r="D90" s="173" t="s">
        <v>214</v>
      </c>
      <c r="E90" s="174" t="s">
        <v>1478</v>
      </c>
      <c r="F90" s="175" t="s">
        <v>1479</v>
      </c>
      <c r="G90" s="176" t="s">
        <v>1088</v>
      </c>
      <c r="H90" s="177">
        <v>1</v>
      </c>
      <c r="I90" s="178">
        <v>228.76512000000002</v>
      </c>
      <c r="J90" s="179">
        <f t="shared" si="0"/>
        <v>229</v>
      </c>
      <c r="K90" s="175" t="s">
        <v>5</v>
      </c>
      <c r="L90" s="38"/>
      <c r="M90" s="180" t="s">
        <v>5</v>
      </c>
      <c r="N90" s="181" t="s">
        <v>43</v>
      </c>
      <c r="O90" s="39"/>
      <c r="P90" s="182">
        <f t="shared" si="1"/>
        <v>0</v>
      </c>
      <c r="Q90" s="182">
        <v>0</v>
      </c>
      <c r="R90" s="182">
        <f t="shared" si="2"/>
        <v>0</v>
      </c>
      <c r="S90" s="182">
        <v>0</v>
      </c>
      <c r="T90" s="183">
        <f t="shared" si="3"/>
        <v>0</v>
      </c>
      <c r="V90" s="308"/>
      <c r="AR90" s="23" t="s">
        <v>569</v>
      </c>
      <c r="AT90" s="23" t="s">
        <v>214</v>
      </c>
      <c r="AU90" s="23" t="s">
        <v>83</v>
      </c>
      <c r="AY90" s="23" t="s">
        <v>212</v>
      </c>
      <c r="BE90" s="184">
        <f t="shared" si="4"/>
        <v>229</v>
      </c>
      <c r="BF90" s="184">
        <f t="shared" si="5"/>
        <v>0</v>
      </c>
      <c r="BG90" s="184">
        <f t="shared" si="6"/>
        <v>0</v>
      </c>
      <c r="BH90" s="184">
        <f t="shared" si="7"/>
        <v>0</v>
      </c>
      <c r="BI90" s="184">
        <f t="shared" si="8"/>
        <v>0</v>
      </c>
      <c r="BJ90" s="23" t="s">
        <v>11</v>
      </c>
      <c r="BK90" s="184">
        <f t="shared" si="9"/>
        <v>229</v>
      </c>
      <c r="BL90" s="23" t="s">
        <v>569</v>
      </c>
      <c r="BM90" s="23" t="s">
        <v>1487</v>
      </c>
    </row>
    <row r="91" spans="2:65" s="1" customFormat="1" ht="16.5" customHeight="1">
      <c r="B91" s="172"/>
      <c r="C91" s="173" t="s">
        <v>244</v>
      </c>
      <c r="D91" s="173" t="s">
        <v>214</v>
      </c>
      <c r="E91" s="174" t="s">
        <v>1480</v>
      </c>
      <c r="F91" s="175" t="s">
        <v>1481</v>
      </c>
      <c r="G91" s="176" t="s">
        <v>1088</v>
      </c>
      <c r="H91" s="177">
        <v>1</v>
      </c>
      <c r="I91" s="178">
        <v>228.76512000000002</v>
      </c>
      <c r="J91" s="179">
        <f t="shared" si="0"/>
        <v>229</v>
      </c>
      <c r="K91" s="175" t="s">
        <v>5</v>
      </c>
      <c r="L91" s="38"/>
      <c r="M91" s="180" t="s">
        <v>5</v>
      </c>
      <c r="N91" s="181" t="s">
        <v>43</v>
      </c>
      <c r="O91" s="39"/>
      <c r="P91" s="182">
        <f t="shared" si="1"/>
        <v>0</v>
      </c>
      <c r="Q91" s="182">
        <v>0</v>
      </c>
      <c r="R91" s="182">
        <f t="shared" si="2"/>
        <v>0</v>
      </c>
      <c r="S91" s="182">
        <v>0</v>
      </c>
      <c r="T91" s="183">
        <f t="shared" si="3"/>
        <v>0</v>
      </c>
      <c r="V91" s="308"/>
      <c r="AR91" s="23" t="s">
        <v>569</v>
      </c>
      <c r="AT91" s="23" t="s">
        <v>214</v>
      </c>
      <c r="AU91" s="23" t="s">
        <v>83</v>
      </c>
      <c r="AY91" s="23" t="s">
        <v>212</v>
      </c>
      <c r="BE91" s="184">
        <f t="shared" si="4"/>
        <v>229</v>
      </c>
      <c r="BF91" s="184">
        <f t="shared" si="5"/>
        <v>0</v>
      </c>
      <c r="BG91" s="184">
        <f t="shared" si="6"/>
        <v>0</v>
      </c>
      <c r="BH91" s="184">
        <f t="shared" si="7"/>
        <v>0</v>
      </c>
      <c r="BI91" s="184">
        <f t="shared" si="8"/>
        <v>0</v>
      </c>
      <c r="BJ91" s="23" t="s">
        <v>11</v>
      </c>
      <c r="BK91" s="184">
        <f t="shared" si="9"/>
        <v>229</v>
      </c>
      <c r="BL91" s="23" t="s">
        <v>569</v>
      </c>
      <c r="BM91" s="23" t="s">
        <v>1488</v>
      </c>
    </row>
    <row r="92" spans="2:65" s="1" customFormat="1" ht="16.5" customHeight="1">
      <c r="B92" s="172"/>
      <c r="C92" s="173" t="s">
        <v>252</v>
      </c>
      <c r="D92" s="173" t="s">
        <v>214</v>
      </c>
      <c r="E92" s="174" t="s">
        <v>1482</v>
      </c>
      <c r="F92" s="175" t="s">
        <v>1483</v>
      </c>
      <c r="G92" s="176" t="s">
        <v>1088</v>
      </c>
      <c r="H92" s="177">
        <v>1</v>
      </c>
      <c r="I92" s="178">
        <v>252.85087999999999</v>
      </c>
      <c r="J92" s="179">
        <f t="shared" si="0"/>
        <v>253</v>
      </c>
      <c r="K92" s="175" t="s">
        <v>5</v>
      </c>
      <c r="L92" s="38"/>
      <c r="M92" s="180" t="s">
        <v>5</v>
      </c>
      <c r="N92" s="181" t="s">
        <v>43</v>
      </c>
      <c r="O92" s="39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V92" s="308"/>
      <c r="AR92" s="23" t="s">
        <v>569</v>
      </c>
      <c r="AT92" s="23" t="s">
        <v>214</v>
      </c>
      <c r="AU92" s="23" t="s">
        <v>83</v>
      </c>
      <c r="AY92" s="23" t="s">
        <v>212</v>
      </c>
      <c r="BE92" s="184">
        <f t="shared" si="4"/>
        <v>253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23" t="s">
        <v>11</v>
      </c>
      <c r="BK92" s="184">
        <f t="shared" si="9"/>
        <v>253</v>
      </c>
      <c r="BL92" s="23" t="s">
        <v>569</v>
      </c>
      <c r="BM92" s="23" t="s">
        <v>1489</v>
      </c>
    </row>
    <row r="93" spans="2:65" s="1" customFormat="1" ht="16.5" customHeight="1">
      <c r="B93" s="172"/>
      <c r="C93" s="173" t="s">
        <v>27</v>
      </c>
      <c r="D93" s="173" t="s">
        <v>214</v>
      </c>
      <c r="E93" s="174" t="s">
        <v>1484</v>
      </c>
      <c r="F93" s="175" t="s">
        <v>1485</v>
      </c>
      <c r="G93" s="176" t="s">
        <v>1088</v>
      </c>
      <c r="H93" s="177">
        <v>1</v>
      </c>
      <c r="I93" s="178">
        <v>433.45439999999996</v>
      </c>
      <c r="J93" s="179">
        <f t="shared" si="0"/>
        <v>433</v>
      </c>
      <c r="K93" s="175" t="s">
        <v>5</v>
      </c>
      <c r="L93" s="38"/>
      <c r="M93" s="180" t="s">
        <v>5</v>
      </c>
      <c r="N93" s="181" t="s">
        <v>43</v>
      </c>
      <c r="O93" s="39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V93" s="308"/>
      <c r="AR93" s="23" t="s">
        <v>569</v>
      </c>
      <c r="AT93" s="23" t="s">
        <v>214</v>
      </c>
      <c r="AU93" s="23" t="s">
        <v>83</v>
      </c>
      <c r="AY93" s="23" t="s">
        <v>212</v>
      </c>
      <c r="BE93" s="184">
        <f t="shared" si="4"/>
        <v>433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23" t="s">
        <v>11</v>
      </c>
      <c r="BK93" s="184">
        <f t="shared" si="9"/>
        <v>433</v>
      </c>
      <c r="BL93" s="23" t="s">
        <v>569</v>
      </c>
      <c r="BM93" s="23" t="s">
        <v>1490</v>
      </c>
    </row>
    <row r="94" spans="2:65" s="10" customFormat="1" ht="22.35" customHeight="1">
      <c r="B94" s="159"/>
      <c r="D94" s="160" t="s">
        <v>71</v>
      </c>
      <c r="E94" s="170" t="s">
        <v>1491</v>
      </c>
      <c r="F94" s="170" t="s">
        <v>1492</v>
      </c>
      <c r="I94" s="162"/>
      <c r="J94" s="171">
        <f>BK94</f>
        <v>4445</v>
      </c>
      <c r="L94" s="159"/>
      <c r="M94" s="164"/>
      <c r="N94" s="165"/>
      <c r="O94" s="165"/>
      <c r="P94" s="166">
        <f>SUM(P95:P103)</f>
        <v>0</v>
      </c>
      <c r="Q94" s="165"/>
      <c r="R94" s="166">
        <f>SUM(R95:R103)</f>
        <v>0</v>
      </c>
      <c r="S94" s="165"/>
      <c r="T94" s="167">
        <f>SUM(T95:T103)</f>
        <v>0</v>
      </c>
      <c r="V94" s="308"/>
      <c r="AR94" s="160" t="s">
        <v>83</v>
      </c>
      <c r="AT94" s="168" t="s">
        <v>71</v>
      </c>
      <c r="AU94" s="168" t="s">
        <v>80</v>
      </c>
      <c r="AY94" s="160" t="s">
        <v>212</v>
      </c>
      <c r="BK94" s="169">
        <f>SUM(BK95:BK103)</f>
        <v>4445</v>
      </c>
    </row>
    <row r="95" spans="2:65" s="1" customFormat="1" ht="16.5" customHeight="1">
      <c r="B95" s="172"/>
      <c r="C95" s="202" t="s">
        <v>257</v>
      </c>
      <c r="D95" s="202" t="s">
        <v>339</v>
      </c>
      <c r="E95" s="203" t="s">
        <v>1493</v>
      </c>
      <c r="F95" s="204" t="s">
        <v>1494</v>
      </c>
      <c r="G95" s="205" t="s">
        <v>268</v>
      </c>
      <c r="H95" s="206">
        <v>30</v>
      </c>
      <c r="I95" s="207">
        <v>8.1343999999999994</v>
      </c>
      <c r="J95" s="208">
        <f t="shared" ref="J95:J103" si="10">ROUND(I95*H95,0)</f>
        <v>244</v>
      </c>
      <c r="K95" s="204" t="s">
        <v>5</v>
      </c>
      <c r="L95" s="209"/>
      <c r="M95" s="210" t="s">
        <v>5</v>
      </c>
      <c r="N95" s="211" t="s">
        <v>43</v>
      </c>
      <c r="O95" s="39"/>
      <c r="P95" s="182">
        <f t="shared" ref="P95:P103" si="11">O95*H95</f>
        <v>0</v>
      </c>
      <c r="Q95" s="182">
        <v>0</v>
      </c>
      <c r="R95" s="182">
        <f t="shared" ref="R95:R103" si="12">Q95*H95</f>
        <v>0</v>
      </c>
      <c r="S95" s="182">
        <v>0</v>
      </c>
      <c r="T95" s="183">
        <f t="shared" ref="T95:T103" si="13">S95*H95</f>
        <v>0</v>
      </c>
      <c r="V95" s="308"/>
      <c r="AR95" s="23" t="s">
        <v>1070</v>
      </c>
      <c r="AT95" s="23" t="s">
        <v>339</v>
      </c>
      <c r="AU95" s="23" t="s">
        <v>83</v>
      </c>
      <c r="AY95" s="23" t="s">
        <v>212</v>
      </c>
      <c r="BE95" s="184">
        <f t="shared" ref="BE95:BE103" si="14">IF(N95="základní",J95,0)</f>
        <v>244</v>
      </c>
      <c r="BF95" s="184">
        <f t="shared" ref="BF95:BF103" si="15">IF(N95="snížená",J95,0)</f>
        <v>0</v>
      </c>
      <c r="BG95" s="184">
        <f t="shared" ref="BG95:BG103" si="16">IF(N95="zákl. přenesená",J95,0)</f>
        <v>0</v>
      </c>
      <c r="BH95" s="184">
        <f t="shared" ref="BH95:BH103" si="17">IF(N95="sníž. přenesená",J95,0)</f>
        <v>0</v>
      </c>
      <c r="BI95" s="184">
        <f t="shared" ref="BI95:BI103" si="18">IF(N95="nulová",J95,0)</f>
        <v>0</v>
      </c>
      <c r="BJ95" s="23" t="s">
        <v>11</v>
      </c>
      <c r="BK95" s="184">
        <f t="shared" ref="BK95:BK103" si="19">ROUND(I95*H95,0)</f>
        <v>244</v>
      </c>
      <c r="BL95" s="23" t="s">
        <v>569</v>
      </c>
      <c r="BM95" s="23" t="s">
        <v>265</v>
      </c>
    </row>
    <row r="96" spans="2:65" s="1" customFormat="1" ht="16.5" customHeight="1">
      <c r="B96" s="172"/>
      <c r="C96" s="202" t="s">
        <v>265</v>
      </c>
      <c r="D96" s="202" t="s">
        <v>339</v>
      </c>
      <c r="E96" s="203" t="s">
        <v>1495</v>
      </c>
      <c r="F96" s="204" t="s">
        <v>1496</v>
      </c>
      <c r="G96" s="205" t="s">
        <v>268</v>
      </c>
      <c r="H96" s="206">
        <v>22</v>
      </c>
      <c r="I96" s="207">
        <v>14.632</v>
      </c>
      <c r="J96" s="208">
        <f t="shared" si="10"/>
        <v>322</v>
      </c>
      <c r="K96" s="204" t="s">
        <v>5</v>
      </c>
      <c r="L96" s="209"/>
      <c r="M96" s="210" t="s">
        <v>5</v>
      </c>
      <c r="N96" s="211" t="s">
        <v>43</v>
      </c>
      <c r="O96" s="39"/>
      <c r="P96" s="182">
        <f t="shared" si="11"/>
        <v>0</v>
      </c>
      <c r="Q96" s="182">
        <v>0</v>
      </c>
      <c r="R96" s="182">
        <f t="shared" si="12"/>
        <v>0</v>
      </c>
      <c r="S96" s="182">
        <v>0</v>
      </c>
      <c r="T96" s="183">
        <f t="shared" si="13"/>
        <v>0</v>
      </c>
      <c r="V96" s="308"/>
      <c r="AR96" s="23" t="s">
        <v>1070</v>
      </c>
      <c r="AT96" s="23" t="s">
        <v>339</v>
      </c>
      <c r="AU96" s="23" t="s">
        <v>83</v>
      </c>
      <c r="AY96" s="23" t="s">
        <v>212</v>
      </c>
      <c r="BE96" s="184">
        <f t="shared" si="14"/>
        <v>322</v>
      </c>
      <c r="BF96" s="184">
        <f t="shared" si="15"/>
        <v>0</v>
      </c>
      <c r="BG96" s="184">
        <f t="shared" si="16"/>
        <v>0</v>
      </c>
      <c r="BH96" s="184">
        <f t="shared" si="17"/>
        <v>0</v>
      </c>
      <c r="BI96" s="184">
        <f t="shared" si="18"/>
        <v>0</v>
      </c>
      <c r="BJ96" s="23" t="s">
        <v>11</v>
      </c>
      <c r="BK96" s="184">
        <f t="shared" si="19"/>
        <v>322</v>
      </c>
      <c r="BL96" s="23" t="s">
        <v>569</v>
      </c>
      <c r="BM96" s="23" t="s">
        <v>276</v>
      </c>
    </row>
    <row r="97" spans="2:65" s="1" customFormat="1" ht="16.5" customHeight="1">
      <c r="B97" s="172"/>
      <c r="C97" s="202" t="s">
        <v>271</v>
      </c>
      <c r="D97" s="202" t="s">
        <v>339</v>
      </c>
      <c r="E97" s="203" t="s">
        <v>1497</v>
      </c>
      <c r="F97" s="204" t="s">
        <v>1498</v>
      </c>
      <c r="G97" s="205" t="s">
        <v>268</v>
      </c>
      <c r="H97" s="206">
        <v>20</v>
      </c>
      <c r="I97" s="207">
        <v>12.519039999999999</v>
      </c>
      <c r="J97" s="208">
        <f t="shared" si="10"/>
        <v>250</v>
      </c>
      <c r="K97" s="204" t="s">
        <v>5</v>
      </c>
      <c r="L97" s="209"/>
      <c r="M97" s="210" t="s">
        <v>5</v>
      </c>
      <c r="N97" s="211" t="s">
        <v>43</v>
      </c>
      <c r="O97" s="39"/>
      <c r="P97" s="182">
        <f t="shared" si="11"/>
        <v>0</v>
      </c>
      <c r="Q97" s="182">
        <v>0</v>
      </c>
      <c r="R97" s="182">
        <f t="shared" si="12"/>
        <v>0</v>
      </c>
      <c r="S97" s="182">
        <v>0</v>
      </c>
      <c r="T97" s="183">
        <f t="shared" si="13"/>
        <v>0</v>
      </c>
      <c r="V97" s="308"/>
      <c r="AR97" s="23" t="s">
        <v>1070</v>
      </c>
      <c r="AT97" s="23" t="s">
        <v>339</v>
      </c>
      <c r="AU97" s="23" t="s">
        <v>83</v>
      </c>
      <c r="AY97" s="23" t="s">
        <v>212</v>
      </c>
      <c r="BE97" s="184">
        <f t="shared" si="14"/>
        <v>250</v>
      </c>
      <c r="BF97" s="184">
        <f t="shared" si="15"/>
        <v>0</v>
      </c>
      <c r="BG97" s="184">
        <f t="shared" si="16"/>
        <v>0</v>
      </c>
      <c r="BH97" s="184">
        <f t="shared" si="17"/>
        <v>0</v>
      </c>
      <c r="BI97" s="184">
        <f t="shared" si="18"/>
        <v>0</v>
      </c>
      <c r="BJ97" s="23" t="s">
        <v>11</v>
      </c>
      <c r="BK97" s="184">
        <f t="shared" si="19"/>
        <v>250</v>
      </c>
      <c r="BL97" s="23" t="s">
        <v>569</v>
      </c>
      <c r="BM97" s="23" t="s">
        <v>286</v>
      </c>
    </row>
    <row r="98" spans="2:65" s="1" customFormat="1" ht="16.5" customHeight="1">
      <c r="B98" s="172"/>
      <c r="C98" s="202" t="s">
        <v>276</v>
      </c>
      <c r="D98" s="202" t="s">
        <v>339</v>
      </c>
      <c r="E98" s="203" t="s">
        <v>1499</v>
      </c>
      <c r="F98" s="204" t="s">
        <v>1500</v>
      </c>
      <c r="G98" s="205" t="s">
        <v>1088</v>
      </c>
      <c r="H98" s="206">
        <v>12</v>
      </c>
      <c r="I98" s="207">
        <v>25.047999999999998</v>
      </c>
      <c r="J98" s="208">
        <f t="shared" si="10"/>
        <v>301</v>
      </c>
      <c r="K98" s="204" t="s">
        <v>5</v>
      </c>
      <c r="L98" s="209"/>
      <c r="M98" s="210" t="s">
        <v>5</v>
      </c>
      <c r="N98" s="211" t="s">
        <v>43</v>
      </c>
      <c r="O98" s="39"/>
      <c r="P98" s="182">
        <f t="shared" si="11"/>
        <v>0</v>
      </c>
      <c r="Q98" s="182">
        <v>0</v>
      </c>
      <c r="R98" s="182">
        <f t="shared" si="12"/>
        <v>0</v>
      </c>
      <c r="S98" s="182">
        <v>0</v>
      </c>
      <c r="T98" s="183">
        <f t="shared" si="13"/>
        <v>0</v>
      </c>
      <c r="V98" s="308"/>
      <c r="AR98" s="23" t="s">
        <v>1070</v>
      </c>
      <c r="AT98" s="23" t="s">
        <v>339</v>
      </c>
      <c r="AU98" s="23" t="s">
        <v>83</v>
      </c>
      <c r="AY98" s="23" t="s">
        <v>212</v>
      </c>
      <c r="BE98" s="184">
        <f t="shared" si="14"/>
        <v>301</v>
      </c>
      <c r="BF98" s="184">
        <f t="shared" si="15"/>
        <v>0</v>
      </c>
      <c r="BG98" s="184">
        <f t="shared" si="16"/>
        <v>0</v>
      </c>
      <c r="BH98" s="184">
        <f t="shared" si="17"/>
        <v>0</v>
      </c>
      <c r="BI98" s="184">
        <f t="shared" si="18"/>
        <v>0</v>
      </c>
      <c r="BJ98" s="23" t="s">
        <v>11</v>
      </c>
      <c r="BK98" s="184">
        <f t="shared" si="19"/>
        <v>301</v>
      </c>
      <c r="BL98" s="23" t="s">
        <v>569</v>
      </c>
      <c r="BM98" s="23" t="s">
        <v>296</v>
      </c>
    </row>
    <row r="99" spans="2:65" s="1" customFormat="1" ht="16.5" customHeight="1">
      <c r="B99" s="172"/>
      <c r="C99" s="173" t="s">
        <v>12</v>
      </c>
      <c r="D99" s="173" t="s">
        <v>214</v>
      </c>
      <c r="E99" s="174" t="s">
        <v>1493</v>
      </c>
      <c r="F99" s="175" t="s">
        <v>1494</v>
      </c>
      <c r="G99" s="176" t="s">
        <v>268</v>
      </c>
      <c r="H99" s="177">
        <v>30</v>
      </c>
      <c r="I99" s="178">
        <v>24.085760000000001</v>
      </c>
      <c r="J99" s="179">
        <f t="shared" si="10"/>
        <v>723</v>
      </c>
      <c r="K99" s="175" t="s">
        <v>5</v>
      </c>
      <c r="L99" s="38"/>
      <c r="M99" s="180" t="s">
        <v>5</v>
      </c>
      <c r="N99" s="181" t="s">
        <v>43</v>
      </c>
      <c r="O99" s="39"/>
      <c r="P99" s="182">
        <f t="shared" si="11"/>
        <v>0</v>
      </c>
      <c r="Q99" s="182">
        <v>0</v>
      </c>
      <c r="R99" s="182">
        <f t="shared" si="12"/>
        <v>0</v>
      </c>
      <c r="S99" s="182">
        <v>0</v>
      </c>
      <c r="T99" s="183">
        <f t="shared" si="13"/>
        <v>0</v>
      </c>
      <c r="V99" s="308"/>
      <c r="AR99" s="23" t="s">
        <v>569</v>
      </c>
      <c r="AT99" s="23" t="s">
        <v>214</v>
      </c>
      <c r="AU99" s="23" t="s">
        <v>83</v>
      </c>
      <c r="AY99" s="23" t="s">
        <v>212</v>
      </c>
      <c r="BE99" s="184">
        <f t="shared" si="14"/>
        <v>723</v>
      </c>
      <c r="BF99" s="184">
        <f t="shared" si="15"/>
        <v>0</v>
      </c>
      <c r="BG99" s="184">
        <f t="shared" si="16"/>
        <v>0</v>
      </c>
      <c r="BH99" s="184">
        <f t="shared" si="17"/>
        <v>0</v>
      </c>
      <c r="BI99" s="184">
        <f t="shared" si="18"/>
        <v>0</v>
      </c>
      <c r="BJ99" s="23" t="s">
        <v>11</v>
      </c>
      <c r="BK99" s="184">
        <f t="shared" si="19"/>
        <v>723</v>
      </c>
      <c r="BL99" s="23" t="s">
        <v>569</v>
      </c>
      <c r="BM99" s="23" t="s">
        <v>1501</v>
      </c>
    </row>
    <row r="100" spans="2:65" s="1" customFormat="1" ht="16.5" customHeight="1">
      <c r="B100" s="172"/>
      <c r="C100" s="173" t="s">
        <v>286</v>
      </c>
      <c r="D100" s="173" t="s">
        <v>214</v>
      </c>
      <c r="E100" s="174" t="s">
        <v>1495</v>
      </c>
      <c r="F100" s="175" t="s">
        <v>1496</v>
      </c>
      <c r="G100" s="176" t="s">
        <v>268</v>
      </c>
      <c r="H100" s="177">
        <v>22</v>
      </c>
      <c r="I100" s="178">
        <v>24.085760000000001</v>
      </c>
      <c r="J100" s="179">
        <f t="shared" si="10"/>
        <v>530</v>
      </c>
      <c r="K100" s="175" t="s">
        <v>5</v>
      </c>
      <c r="L100" s="38"/>
      <c r="M100" s="180" t="s">
        <v>5</v>
      </c>
      <c r="N100" s="181" t="s">
        <v>43</v>
      </c>
      <c r="O100" s="39"/>
      <c r="P100" s="182">
        <f t="shared" si="11"/>
        <v>0</v>
      </c>
      <c r="Q100" s="182">
        <v>0</v>
      </c>
      <c r="R100" s="182">
        <f t="shared" si="12"/>
        <v>0</v>
      </c>
      <c r="S100" s="182">
        <v>0</v>
      </c>
      <c r="T100" s="183">
        <f t="shared" si="13"/>
        <v>0</v>
      </c>
      <c r="V100" s="308"/>
      <c r="AR100" s="23" t="s">
        <v>569</v>
      </c>
      <c r="AT100" s="23" t="s">
        <v>214</v>
      </c>
      <c r="AU100" s="23" t="s">
        <v>83</v>
      </c>
      <c r="AY100" s="23" t="s">
        <v>212</v>
      </c>
      <c r="BE100" s="184">
        <f t="shared" si="14"/>
        <v>530</v>
      </c>
      <c r="BF100" s="184">
        <f t="shared" si="15"/>
        <v>0</v>
      </c>
      <c r="BG100" s="184">
        <f t="shared" si="16"/>
        <v>0</v>
      </c>
      <c r="BH100" s="184">
        <f t="shared" si="17"/>
        <v>0</v>
      </c>
      <c r="BI100" s="184">
        <f t="shared" si="18"/>
        <v>0</v>
      </c>
      <c r="BJ100" s="23" t="s">
        <v>11</v>
      </c>
      <c r="BK100" s="184">
        <f t="shared" si="19"/>
        <v>530</v>
      </c>
      <c r="BL100" s="23" t="s">
        <v>569</v>
      </c>
      <c r="BM100" s="23" t="s">
        <v>1502</v>
      </c>
    </row>
    <row r="101" spans="2:65" s="1" customFormat="1" ht="16.5" customHeight="1">
      <c r="B101" s="172"/>
      <c r="C101" s="173" t="s">
        <v>292</v>
      </c>
      <c r="D101" s="173" t="s">
        <v>214</v>
      </c>
      <c r="E101" s="174" t="s">
        <v>1497</v>
      </c>
      <c r="F101" s="175" t="s">
        <v>1498</v>
      </c>
      <c r="G101" s="176" t="s">
        <v>268</v>
      </c>
      <c r="H101" s="177">
        <v>20</v>
      </c>
      <c r="I101" s="178">
        <v>40.939840000000004</v>
      </c>
      <c r="J101" s="179">
        <f t="shared" si="10"/>
        <v>819</v>
      </c>
      <c r="K101" s="175" t="s">
        <v>5</v>
      </c>
      <c r="L101" s="38"/>
      <c r="M101" s="180" t="s">
        <v>5</v>
      </c>
      <c r="N101" s="181" t="s">
        <v>43</v>
      </c>
      <c r="O101" s="39"/>
      <c r="P101" s="182">
        <f t="shared" si="11"/>
        <v>0</v>
      </c>
      <c r="Q101" s="182">
        <v>0</v>
      </c>
      <c r="R101" s="182">
        <f t="shared" si="12"/>
        <v>0</v>
      </c>
      <c r="S101" s="182">
        <v>0</v>
      </c>
      <c r="T101" s="183">
        <f t="shared" si="13"/>
        <v>0</v>
      </c>
      <c r="V101" s="308"/>
      <c r="AR101" s="23" t="s">
        <v>569</v>
      </c>
      <c r="AT101" s="23" t="s">
        <v>214</v>
      </c>
      <c r="AU101" s="23" t="s">
        <v>83</v>
      </c>
      <c r="AY101" s="23" t="s">
        <v>212</v>
      </c>
      <c r="BE101" s="184">
        <f t="shared" si="14"/>
        <v>819</v>
      </c>
      <c r="BF101" s="184">
        <f t="shared" si="15"/>
        <v>0</v>
      </c>
      <c r="BG101" s="184">
        <f t="shared" si="16"/>
        <v>0</v>
      </c>
      <c r="BH101" s="184">
        <f t="shared" si="17"/>
        <v>0</v>
      </c>
      <c r="BI101" s="184">
        <f t="shared" si="18"/>
        <v>0</v>
      </c>
      <c r="BJ101" s="23" t="s">
        <v>11</v>
      </c>
      <c r="BK101" s="184">
        <f t="shared" si="19"/>
        <v>819</v>
      </c>
      <c r="BL101" s="23" t="s">
        <v>569</v>
      </c>
      <c r="BM101" s="23" t="s">
        <v>1503</v>
      </c>
    </row>
    <row r="102" spans="2:65" s="1" customFormat="1" ht="16.5" customHeight="1">
      <c r="B102" s="172"/>
      <c r="C102" s="173" t="s">
        <v>296</v>
      </c>
      <c r="D102" s="173" t="s">
        <v>214</v>
      </c>
      <c r="E102" s="174" t="s">
        <v>1499</v>
      </c>
      <c r="F102" s="175" t="s">
        <v>1500</v>
      </c>
      <c r="G102" s="176" t="s">
        <v>1088</v>
      </c>
      <c r="H102" s="177">
        <v>12</v>
      </c>
      <c r="I102" s="178">
        <v>50.572159999999997</v>
      </c>
      <c r="J102" s="179">
        <f t="shared" si="10"/>
        <v>607</v>
      </c>
      <c r="K102" s="175" t="s">
        <v>5</v>
      </c>
      <c r="L102" s="38"/>
      <c r="M102" s="180" t="s">
        <v>5</v>
      </c>
      <c r="N102" s="181" t="s">
        <v>43</v>
      </c>
      <c r="O102" s="39"/>
      <c r="P102" s="182">
        <f t="shared" si="11"/>
        <v>0</v>
      </c>
      <c r="Q102" s="182">
        <v>0</v>
      </c>
      <c r="R102" s="182">
        <f t="shared" si="12"/>
        <v>0</v>
      </c>
      <c r="S102" s="182">
        <v>0</v>
      </c>
      <c r="T102" s="183">
        <f t="shared" si="13"/>
        <v>0</v>
      </c>
      <c r="V102" s="308"/>
      <c r="AR102" s="23" t="s">
        <v>569</v>
      </c>
      <c r="AT102" s="23" t="s">
        <v>214</v>
      </c>
      <c r="AU102" s="23" t="s">
        <v>83</v>
      </c>
      <c r="AY102" s="23" t="s">
        <v>212</v>
      </c>
      <c r="BE102" s="184">
        <f t="shared" si="14"/>
        <v>607</v>
      </c>
      <c r="BF102" s="184">
        <f t="shared" si="15"/>
        <v>0</v>
      </c>
      <c r="BG102" s="184">
        <f t="shared" si="16"/>
        <v>0</v>
      </c>
      <c r="BH102" s="184">
        <f t="shared" si="17"/>
        <v>0</v>
      </c>
      <c r="BI102" s="184">
        <f t="shared" si="18"/>
        <v>0</v>
      </c>
      <c r="BJ102" s="23" t="s">
        <v>11</v>
      </c>
      <c r="BK102" s="184">
        <f t="shared" si="19"/>
        <v>607</v>
      </c>
      <c r="BL102" s="23" t="s">
        <v>569</v>
      </c>
      <c r="BM102" s="23" t="s">
        <v>1504</v>
      </c>
    </row>
    <row r="103" spans="2:65" s="1" customFormat="1" ht="16.5" customHeight="1">
      <c r="B103" s="172"/>
      <c r="C103" s="173" t="s">
        <v>301</v>
      </c>
      <c r="D103" s="173" t="s">
        <v>214</v>
      </c>
      <c r="E103" s="174" t="s">
        <v>1505</v>
      </c>
      <c r="F103" s="175" t="s">
        <v>1506</v>
      </c>
      <c r="G103" s="176" t="s">
        <v>268</v>
      </c>
      <c r="H103" s="177">
        <v>11</v>
      </c>
      <c r="I103" s="178">
        <v>58.994239999999998</v>
      </c>
      <c r="J103" s="179">
        <f t="shared" si="10"/>
        <v>649</v>
      </c>
      <c r="K103" s="175" t="s">
        <v>5</v>
      </c>
      <c r="L103" s="38"/>
      <c r="M103" s="180" t="s">
        <v>5</v>
      </c>
      <c r="N103" s="227" t="s">
        <v>43</v>
      </c>
      <c r="O103" s="224"/>
      <c r="P103" s="225">
        <f t="shared" si="11"/>
        <v>0</v>
      </c>
      <c r="Q103" s="225">
        <v>0</v>
      </c>
      <c r="R103" s="225">
        <f t="shared" si="12"/>
        <v>0</v>
      </c>
      <c r="S103" s="225">
        <v>0</v>
      </c>
      <c r="T103" s="226">
        <f t="shared" si="13"/>
        <v>0</v>
      </c>
      <c r="V103" s="308"/>
      <c r="AR103" s="23" t="s">
        <v>569</v>
      </c>
      <c r="AT103" s="23" t="s">
        <v>214</v>
      </c>
      <c r="AU103" s="23" t="s">
        <v>83</v>
      </c>
      <c r="AY103" s="23" t="s">
        <v>212</v>
      </c>
      <c r="BE103" s="184">
        <f t="shared" si="14"/>
        <v>649</v>
      </c>
      <c r="BF103" s="184">
        <f t="shared" si="15"/>
        <v>0</v>
      </c>
      <c r="BG103" s="184">
        <f t="shared" si="16"/>
        <v>0</v>
      </c>
      <c r="BH103" s="184">
        <f t="shared" si="17"/>
        <v>0</v>
      </c>
      <c r="BI103" s="184">
        <f t="shared" si="18"/>
        <v>0</v>
      </c>
      <c r="BJ103" s="23" t="s">
        <v>11</v>
      </c>
      <c r="BK103" s="184">
        <f t="shared" si="19"/>
        <v>649</v>
      </c>
      <c r="BL103" s="23" t="s">
        <v>569</v>
      </c>
      <c r="BM103" s="23" t="s">
        <v>1507</v>
      </c>
    </row>
    <row r="104" spans="2:65" s="1" customFormat="1" ht="6.95" customHeight="1">
      <c r="B104" s="53"/>
      <c r="C104" s="54"/>
      <c r="D104" s="54"/>
      <c r="E104" s="54"/>
      <c r="F104" s="54"/>
      <c r="G104" s="54"/>
      <c r="H104" s="54"/>
      <c r="I104" s="125"/>
      <c r="J104" s="54"/>
      <c r="K104" s="54"/>
      <c r="L104" s="38"/>
    </row>
  </sheetData>
  <autoFilter ref="C79:K103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6"/>
  <sheetViews>
    <sheetView showGridLines="0" workbookViewId="0">
      <pane ySplit="1" topLeftCell="A81" activePane="bottomLeft" state="frozen"/>
      <selection pane="bottomLeft" activeCell="V105" sqref="V10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7"/>
      <c r="C1" s="97"/>
      <c r="D1" s="98" t="s">
        <v>1</v>
      </c>
      <c r="E1" s="97"/>
      <c r="F1" s="99" t="s">
        <v>98</v>
      </c>
      <c r="G1" s="352" t="s">
        <v>99</v>
      </c>
      <c r="H1" s="352"/>
      <c r="I1" s="100"/>
      <c r="J1" s="99" t="s">
        <v>100</v>
      </c>
      <c r="K1" s="98" t="s">
        <v>101</v>
      </c>
      <c r="L1" s="99" t="s">
        <v>102</v>
      </c>
      <c r="M1" s="99"/>
      <c r="N1" s="99"/>
      <c r="O1" s="99"/>
      <c r="P1" s="99"/>
      <c r="Q1" s="99"/>
      <c r="R1" s="99"/>
      <c r="S1" s="99"/>
      <c r="T1" s="9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4" t="s">
        <v>8</v>
      </c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23" t="s">
        <v>97</v>
      </c>
    </row>
    <row r="3" spans="1:70" ht="6.95" customHeight="1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109</v>
      </c>
      <c r="E4" s="28"/>
      <c r="F4" s="28"/>
      <c r="G4" s="28"/>
      <c r="H4" s="28"/>
      <c r="I4" s="103"/>
      <c r="J4" s="28"/>
      <c r="K4" s="30"/>
      <c r="M4" s="31" t="s">
        <v>14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>
      <c r="B6" s="27"/>
      <c r="C6" s="28"/>
      <c r="D6" s="36" t="s">
        <v>20</v>
      </c>
      <c r="E6" s="28"/>
      <c r="F6" s="28"/>
      <c r="G6" s="28"/>
      <c r="H6" s="28"/>
      <c r="I6" s="103"/>
      <c r="J6" s="28"/>
      <c r="K6" s="30"/>
    </row>
    <row r="7" spans="1:70" ht="16.5" customHeight="1">
      <c r="B7" s="27"/>
      <c r="C7" s="28"/>
      <c r="D7" s="28"/>
      <c r="E7" s="353" t="str">
        <f>'Rekapitulace stavby'!K6</f>
        <v>Přístavba výtahu 2.ZŠ Husitská, pavilon U12</v>
      </c>
      <c r="F7" s="354"/>
      <c r="G7" s="354"/>
      <c r="H7" s="354"/>
      <c r="I7" s="103"/>
      <c r="J7" s="28"/>
      <c r="K7" s="30"/>
    </row>
    <row r="8" spans="1:70" s="1" customFormat="1" ht="15">
      <c r="B8" s="38"/>
      <c r="C8" s="39"/>
      <c r="D8" s="36" t="s">
        <v>121</v>
      </c>
      <c r="E8" s="39"/>
      <c r="F8" s="39"/>
      <c r="G8" s="39"/>
      <c r="H8" s="39"/>
      <c r="I8" s="104"/>
      <c r="J8" s="39"/>
      <c r="K8" s="42"/>
    </row>
    <row r="9" spans="1:70" s="1" customFormat="1" ht="36.950000000000003" customHeight="1">
      <c r="B9" s="38"/>
      <c r="C9" s="39"/>
      <c r="D9" s="39"/>
      <c r="E9" s="355" t="s">
        <v>1508</v>
      </c>
      <c r="F9" s="356"/>
      <c r="G9" s="356"/>
      <c r="H9" s="356"/>
      <c r="I9" s="104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4"/>
      <c r="J10" s="39"/>
      <c r="K10" s="42"/>
    </row>
    <row r="11" spans="1:70" s="1" customFormat="1" ht="14.45" customHeight="1">
      <c r="B11" s="38"/>
      <c r="C11" s="39"/>
      <c r="D11" s="36" t="s">
        <v>22</v>
      </c>
      <c r="E11" s="39"/>
      <c r="F11" s="34" t="s">
        <v>5</v>
      </c>
      <c r="G11" s="39"/>
      <c r="H11" s="39"/>
      <c r="I11" s="105" t="s">
        <v>23</v>
      </c>
      <c r="J11" s="34" t="s">
        <v>5</v>
      </c>
      <c r="K11" s="42"/>
    </row>
    <row r="12" spans="1:70" s="1" customFormat="1" ht="14.45" customHeight="1">
      <c r="B12" s="38"/>
      <c r="C12" s="39"/>
      <c r="D12" s="36" t="s">
        <v>24</v>
      </c>
      <c r="E12" s="39"/>
      <c r="F12" s="34" t="s">
        <v>25</v>
      </c>
      <c r="G12" s="39"/>
      <c r="H12" s="39"/>
      <c r="I12" s="105" t="s">
        <v>26</v>
      </c>
      <c r="J12" s="106">
        <f>'Rekapitulace stavby'!AN8</f>
        <v>43544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4"/>
      <c r="J13" s="39"/>
      <c r="K13" s="42"/>
    </row>
    <row r="14" spans="1:70" s="1" customFormat="1" ht="14.45" customHeight="1">
      <c r="B14" s="38"/>
      <c r="C14" s="39"/>
      <c r="D14" s="36" t="s">
        <v>29</v>
      </c>
      <c r="E14" s="39"/>
      <c r="F14" s="39"/>
      <c r="G14" s="39"/>
      <c r="H14" s="39"/>
      <c r="I14" s="105" t="s">
        <v>30</v>
      </c>
      <c r="J14" s="34" t="s">
        <v>5</v>
      </c>
      <c r="K14" s="42"/>
    </row>
    <row r="15" spans="1:70" s="1" customFormat="1" ht="18" customHeight="1">
      <c r="B15" s="38"/>
      <c r="C15" s="39"/>
      <c r="D15" s="39"/>
      <c r="E15" s="34" t="s">
        <v>31</v>
      </c>
      <c r="F15" s="39"/>
      <c r="G15" s="39"/>
      <c r="H15" s="39"/>
      <c r="I15" s="105" t="s">
        <v>32</v>
      </c>
      <c r="J15" s="34" t="s">
        <v>5</v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4"/>
      <c r="J16" s="39"/>
      <c r="K16" s="42"/>
    </row>
    <row r="17" spans="2:11" s="1" customFormat="1" ht="14.45" customHeight="1">
      <c r="B17" s="38"/>
      <c r="C17" s="39"/>
      <c r="D17" s="36" t="s">
        <v>33</v>
      </c>
      <c r="E17" s="39"/>
      <c r="F17" s="39"/>
      <c r="G17" s="39"/>
      <c r="H17" s="39"/>
      <c r="I17" s="105" t="s">
        <v>30</v>
      </c>
      <c r="J17" s="34" t="str">
        <f>IF('Rekapitulace stavby'!AN13="Vyplň údaj","",IF('Rekapitulace stavby'!AN13="","",'Rekapitulace stavby'!AN13))</f>
        <v>25968807</v>
      </c>
      <c r="K17" s="42"/>
    </row>
    <row r="18" spans="2:11" s="1" customFormat="1" ht="18" customHeight="1">
      <c r="B18" s="38"/>
      <c r="C18" s="39"/>
      <c r="D18" s="39"/>
      <c r="E18" s="34" t="str">
        <f>IF('Rekapitulace stavby'!E14="Vyplň údaj","",IF('Rekapitulace stavby'!E14="","",'Rekapitulace stavby'!E14))</f>
        <v>MATEX HK s.r.o.</v>
      </c>
      <c r="F18" s="39"/>
      <c r="G18" s="39"/>
      <c r="H18" s="39"/>
      <c r="I18" s="105" t="s">
        <v>32</v>
      </c>
      <c r="J18" s="34" t="str">
        <f>IF('Rekapitulace stavby'!AN14="Vyplň údaj","",IF('Rekapitulace stavby'!AN14="","",'Rekapitulace stavby'!AN14))</f>
        <v>CZ25968807</v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4"/>
      <c r="J19" s="39"/>
      <c r="K19" s="42"/>
    </row>
    <row r="20" spans="2:11" s="1" customFormat="1" ht="14.45" customHeight="1">
      <c r="B20" s="38"/>
      <c r="C20" s="39"/>
      <c r="D20" s="36" t="s">
        <v>34</v>
      </c>
      <c r="E20" s="39"/>
      <c r="F20" s="39"/>
      <c r="G20" s="39"/>
      <c r="H20" s="39"/>
      <c r="I20" s="105" t="s">
        <v>30</v>
      </c>
      <c r="J20" s="34" t="s">
        <v>5</v>
      </c>
      <c r="K20" s="42"/>
    </row>
    <row r="21" spans="2:11" s="1" customFormat="1" ht="18" customHeight="1">
      <c r="B21" s="38"/>
      <c r="C21" s="39"/>
      <c r="D21" s="39"/>
      <c r="E21" s="34" t="s">
        <v>35</v>
      </c>
      <c r="F21" s="39"/>
      <c r="G21" s="39"/>
      <c r="H21" s="39"/>
      <c r="I21" s="105" t="s">
        <v>32</v>
      </c>
      <c r="J21" s="34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4"/>
      <c r="J22" s="39"/>
      <c r="K22" s="42"/>
    </row>
    <row r="23" spans="2:11" s="1" customFormat="1" ht="14.45" customHeight="1">
      <c r="B23" s="38"/>
      <c r="C23" s="39"/>
      <c r="D23" s="36" t="s">
        <v>37</v>
      </c>
      <c r="E23" s="39"/>
      <c r="F23" s="39"/>
      <c r="G23" s="39"/>
      <c r="H23" s="39"/>
      <c r="I23" s="104"/>
      <c r="J23" s="39"/>
      <c r="K23" s="42"/>
    </row>
    <row r="24" spans="2:11" s="6" customFormat="1" ht="16.5" customHeight="1">
      <c r="B24" s="107"/>
      <c r="C24" s="108"/>
      <c r="D24" s="108"/>
      <c r="E24" s="340" t="s">
        <v>5</v>
      </c>
      <c r="F24" s="340"/>
      <c r="G24" s="340"/>
      <c r="H24" s="340"/>
      <c r="I24" s="109"/>
      <c r="J24" s="108"/>
      <c r="K24" s="110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4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1"/>
      <c r="J26" s="65"/>
      <c r="K26" s="112"/>
    </row>
    <row r="27" spans="2:11" s="1" customFormat="1" ht="25.35" customHeight="1">
      <c r="B27" s="38"/>
      <c r="C27" s="39"/>
      <c r="D27" s="113" t="s">
        <v>38</v>
      </c>
      <c r="E27" s="39"/>
      <c r="F27" s="39"/>
      <c r="G27" s="39"/>
      <c r="H27" s="39"/>
      <c r="I27" s="104"/>
      <c r="J27" s="114">
        <f>ROUND(J86,0)</f>
        <v>19225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1"/>
      <c r="J28" s="65"/>
      <c r="K28" s="112"/>
    </row>
    <row r="29" spans="2:11" s="1" customFormat="1" ht="14.45" customHeight="1">
      <c r="B29" s="38"/>
      <c r="C29" s="39"/>
      <c r="D29" s="39"/>
      <c r="E29" s="39"/>
      <c r="F29" s="43" t="s">
        <v>40</v>
      </c>
      <c r="G29" s="39"/>
      <c r="H29" s="39"/>
      <c r="I29" s="115" t="s">
        <v>39</v>
      </c>
      <c r="J29" s="43" t="s">
        <v>41</v>
      </c>
      <c r="K29" s="42"/>
    </row>
    <row r="30" spans="2:11" s="1" customFormat="1" ht="14.45" customHeight="1">
      <c r="B30" s="38"/>
      <c r="C30" s="39"/>
      <c r="D30" s="46" t="s">
        <v>42</v>
      </c>
      <c r="E30" s="46" t="s">
        <v>43</v>
      </c>
      <c r="F30" s="116">
        <f>ROUND(SUM(BE86:BE105), 0)</f>
        <v>19225</v>
      </c>
      <c r="G30" s="39"/>
      <c r="H30" s="39"/>
      <c r="I30" s="117">
        <v>0.21</v>
      </c>
      <c r="J30" s="116">
        <f>ROUND(ROUND((SUM(BE86:BE105)), 0)*I30, 0)</f>
        <v>4037</v>
      </c>
      <c r="K30" s="42"/>
    </row>
    <row r="31" spans="2:11" s="1" customFormat="1" ht="14.45" customHeight="1">
      <c r="B31" s="38"/>
      <c r="C31" s="39"/>
      <c r="D31" s="39"/>
      <c r="E31" s="46" t="s">
        <v>44</v>
      </c>
      <c r="F31" s="116">
        <f>ROUND(SUM(BF86:BF105), 0)</f>
        <v>0</v>
      </c>
      <c r="G31" s="39"/>
      <c r="H31" s="39"/>
      <c r="I31" s="117">
        <v>0.15</v>
      </c>
      <c r="J31" s="116">
        <f>ROUND(ROUND((SUM(BF86:BF105)), 0)*I31, 0)</f>
        <v>0</v>
      </c>
      <c r="K31" s="42"/>
    </row>
    <row r="32" spans="2:11" s="1" customFormat="1" ht="14.45" customHeight="1">
      <c r="B32" s="38"/>
      <c r="C32" s="39"/>
      <c r="D32" s="39"/>
      <c r="E32" s="46" t="s">
        <v>45</v>
      </c>
      <c r="F32" s="116">
        <f>ROUND(SUM(BG86:BG105), 0)</f>
        <v>0</v>
      </c>
      <c r="G32" s="39"/>
      <c r="H32" s="39"/>
      <c r="I32" s="117">
        <v>0.21</v>
      </c>
      <c r="J32" s="116">
        <v>0</v>
      </c>
      <c r="K32" s="42"/>
    </row>
    <row r="33" spans="2:11" s="1" customFormat="1" ht="14.45" customHeight="1">
      <c r="B33" s="38"/>
      <c r="C33" s="39"/>
      <c r="D33" s="39"/>
      <c r="E33" s="46" t="s">
        <v>46</v>
      </c>
      <c r="F33" s="116">
        <f>ROUND(SUM(BH86:BH105), 0)</f>
        <v>0</v>
      </c>
      <c r="G33" s="39"/>
      <c r="H33" s="39"/>
      <c r="I33" s="117">
        <v>0.15</v>
      </c>
      <c r="J33" s="116">
        <v>0</v>
      </c>
      <c r="K33" s="42"/>
    </row>
    <row r="34" spans="2:11" s="1" customFormat="1" ht="14.45" customHeight="1">
      <c r="B34" s="38"/>
      <c r="C34" s="39"/>
      <c r="D34" s="39"/>
      <c r="E34" s="46" t="s">
        <v>47</v>
      </c>
      <c r="F34" s="116">
        <f>ROUND(SUM(BI86:BI105), 0)</f>
        <v>0</v>
      </c>
      <c r="G34" s="39"/>
      <c r="H34" s="39"/>
      <c r="I34" s="117">
        <v>0</v>
      </c>
      <c r="J34" s="116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4"/>
      <c r="J35" s="39"/>
      <c r="K35" s="42"/>
    </row>
    <row r="36" spans="2:11" s="1" customFormat="1" ht="25.35" customHeight="1">
      <c r="B36" s="38"/>
      <c r="C36" s="118"/>
      <c r="D36" s="119" t="s">
        <v>48</v>
      </c>
      <c r="E36" s="68"/>
      <c r="F36" s="68"/>
      <c r="G36" s="120" t="s">
        <v>49</v>
      </c>
      <c r="H36" s="121" t="s">
        <v>50</v>
      </c>
      <c r="I36" s="122"/>
      <c r="J36" s="123">
        <f>SUM(J27:J34)</f>
        <v>23262</v>
      </c>
      <c r="K36" s="124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5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6"/>
      <c r="J41" s="57"/>
      <c r="K41" s="127"/>
    </row>
    <row r="42" spans="2:11" s="1" customFormat="1" ht="36.950000000000003" customHeight="1">
      <c r="B42" s="38"/>
      <c r="C42" s="29" t="s">
        <v>168</v>
      </c>
      <c r="D42" s="39"/>
      <c r="E42" s="39"/>
      <c r="F42" s="39"/>
      <c r="G42" s="39"/>
      <c r="H42" s="39"/>
      <c r="I42" s="104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4"/>
      <c r="J43" s="39"/>
      <c r="K43" s="42"/>
    </row>
    <row r="44" spans="2:11" s="1" customFormat="1" ht="14.45" customHeight="1">
      <c r="B44" s="38"/>
      <c r="C44" s="36" t="s">
        <v>20</v>
      </c>
      <c r="D44" s="39"/>
      <c r="E44" s="39"/>
      <c r="F44" s="39"/>
      <c r="G44" s="39"/>
      <c r="H44" s="39"/>
      <c r="I44" s="104"/>
      <c r="J44" s="39"/>
      <c r="K44" s="42"/>
    </row>
    <row r="45" spans="2:11" s="1" customFormat="1" ht="16.5" customHeight="1">
      <c r="B45" s="38"/>
      <c r="C45" s="39"/>
      <c r="D45" s="39"/>
      <c r="E45" s="353" t="str">
        <f>E7</f>
        <v>Přístavba výtahu 2.ZŠ Husitská, pavilon U12</v>
      </c>
      <c r="F45" s="354"/>
      <c r="G45" s="354"/>
      <c r="H45" s="354"/>
      <c r="I45" s="104"/>
      <c r="J45" s="39"/>
      <c r="K45" s="42"/>
    </row>
    <row r="46" spans="2:11" s="1" customFormat="1" ht="14.45" customHeight="1">
      <c r="B46" s="38"/>
      <c r="C46" s="36" t="s">
        <v>121</v>
      </c>
      <c r="D46" s="39"/>
      <c r="E46" s="39"/>
      <c r="F46" s="39"/>
      <c r="G46" s="39"/>
      <c r="H46" s="39"/>
      <c r="I46" s="104"/>
      <c r="J46" s="39"/>
      <c r="K46" s="42"/>
    </row>
    <row r="47" spans="2:11" s="1" customFormat="1" ht="17.25" customHeight="1">
      <c r="B47" s="38"/>
      <c r="C47" s="39"/>
      <c r="D47" s="39"/>
      <c r="E47" s="355" t="str">
        <f>E9</f>
        <v>7 - Vedlejší náklady</v>
      </c>
      <c r="F47" s="356"/>
      <c r="G47" s="356"/>
      <c r="H47" s="356"/>
      <c r="I47" s="104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4"/>
      <c r="J48" s="39"/>
      <c r="K48" s="42"/>
    </row>
    <row r="49" spans="2:47" s="1" customFormat="1" ht="18" customHeight="1">
      <c r="B49" s="38"/>
      <c r="C49" s="36" t="s">
        <v>24</v>
      </c>
      <c r="D49" s="39"/>
      <c r="E49" s="39"/>
      <c r="F49" s="34" t="str">
        <f>F12</f>
        <v>Nová Paka</v>
      </c>
      <c r="G49" s="39"/>
      <c r="H49" s="39"/>
      <c r="I49" s="105" t="s">
        <v>26</v>
      </c>
      <c r="J49" s="106">
        <f>IF(J12="","",J12)</f>
        <v>43544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4"/>
      <c r="J50" s="39"/>
      <c r="K50" s="42"/>
    </row>
    <row r="51" spans="2:47" s="1" customFormat="1" ht="15">
      <c r="B51" s="38"/>
      <c r="C51" s="36" t="s">
        <v>29</v>
      </c>
      <c r="D51" s="39"/>
      <c r="E51" s="39"/>
      <c r="F51" s="34" t="str">
        <f>E15</f>
        <v>ZŠ Nová Paka, Husitská 1695</v>
      </c>
      <c r="G51" s="39"/>
      <c r="H51" s="39"/>
      <c r="I51" s="105" t="s">
        <v>34</v>
      </c>
      <c r="J51" s="340" t="str">
        <f>E21</f>
        <v>Ateliér ADIP, Střelecká 437, Hradec Králové</v>
      </c>
      <c r="K51" s="42"/>
    </row>
    <row r="52" spans="2:47" s="1" customFormat="1" ht="14.45" customHeight="1">
      <c r="B52" s="38"/>
      <c r="C52" s="36" t="s">
        <v>33</v>
      </c>
      <c r="D52" s="39"/>
      <c r="E52" s="39"/>
      <c r="F52" s="34" t="str">
        <f>IF(E18="","",E18)</f>
        <v>MATEX HK s.r.o.</v>
      </c>
      <c r="G52" s="39"/>
      <c r="H52" s="39"/>
      <c r="I52" s="104"/>
      <c r="J52" s="348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4"/>
      <c r="J53" s="39"/>
      <c r="K53" s="42"/>
    </row>
    <row r="54" spans="2:47" s="1" customFormat="1" ht="29.25" customHeight="1">
      <c r="B54" s="38"/>
      <c r="C54" s="128" t="s">
        <v>169</v>
      </c>
      <c r="D54" s="118"/>
      <c r="E54" s="118"/>
      <c r="F54" s="118"/>
      <c r="G54" s="118"/>
      <c r="H54" s="118"/>
      <c r="I54" s="129"/>
      <c r="J54" s="130" t="s">
        <v>170</v>
      </c>
      <c r="K54" s="131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4"/>
      <c r="J55" s="39"/>
      <c r="K55" s="42"/>
    </row>
    <row r="56" spans="2:47" s="1" customFormat="1" ht="29.25" customHeight="1">
      <c r="B56" s="38"/>
      <c r="C56" s="132" t="s">
        <v>171</v>
      </c>
      <c r="D56" s="39"/>
      <c r="E56" s="39"/>
      <c r="F56" s="39"/>
      <c r="G56" s="39"/>
      <c r="H56" s="39"/>
      <c r="I56" s="104"/>
      <c r="J56" s="114">
        <f>J86</f>
        <v>19225</v>
      </c>
      <c r="K56" s="42"/>
      <c r="AU56" s="23" t="s">
        <v>172</v>
      </c>
    </row>
    <row r="57" spans="2:47" s="7" customFormat="1" ht="24.95" customHeight="1">
      <c r="B57" s="133"/>
      <c r="C57" s="134"/>
      <c r="D57" s="135" t="s">
        <v>1509</v>
      </c>
      <c r="E57" s="136"/>
      <c r="F57" s="136"/>
      <c r="G57" s="136"/>
      <c r="H57" s="136"/>
      <c r="I57" s="137"/>
      <c r="J57" s="138">
        <f>J87</f>
        <v>19225</v>
      </c>
      <c r="K57" s="139"/>
    </row>
    <row r="58" spans="2:47" s="8" customFormat="1" ht="19.899999999999999" customHeight="1">
      <c r="B58" s="140"/>
      <c r="C58" s="141"/>
      <c r="D58" s="142" t="s">
        <v>1510</v>
      </c>
      <c r="E58" s="143"/>
      <c r="F58" s="143"/>
      <c r="G58" s="143"/>
      <c r="H58" s="143"/>
      <c r="I58" s="144"/>
      <c r="J58" s="145">
        <f>J88</f>
        <v>3816</v>
      </c>
      <c r="K58" s="146"/>
    </row>
    <row r="59" spans="2:47" s="8" customFormat="1" ht="19.899999999999999" customHeight="1">
      <c r="B59" s="140"/>
      <c r="C59" s="141"/>
      <c r="D59" s="142" t="s">
        <v>1511</v>
      </c>
      <c r="E59" s="143"/>
      <c r="F59" s="143"/>
      <c r="G59" s="143"/>
      <c r="H59" s="143"/>
      <c r="I59" s="144"/>
      <c r="J59" s="145">
        <f>J90</f>
        <v>1926</v>
      </c>
      <c r="K59" s="146"/>
    </row>
    <row r="60" spans="2:47" s="8" customFormat="1" ht="19.899999999999999" customHeight="1">
      <c r="B60" s="140"/>
      <c r="C60" s="141"/>
      <c r="D60" s="142" t="s">
        <v>1512</v>
      </c>
      <c r="E60" s="143"/>
      <c r="F60" s="143"/>
      <c r="G60" s="143"/>
      <c r="H60" s="143"/>
      <c r="I60" s="144"/>
      <c r="J60" s="145">
        <f>J92</f>
        <v>4816</v>
      </c>
      <c r="K60" s="146"/>
    </row>
    <row r="61" spans="2:47" s="8" customFormat="1" ht="19.899999999999999" customHeight="1">
      <c r="B61" s="140"/>
      <c r="C61" s="141"/>
      <c r="D61" s="142" t="s">
        <v>1513</v>
      </c>
      <c r="E61" s="143"/>
      <c r="F61" s="143"/>
      <c r="G61" s="143"/>
      <c r="H61" s="143"/>
      <c r="I61" s="144"/>
      <c r="J61" s="145">
        <f>J94</f>
        <v>963</v>
      </c>
      <c r="K61" s="146"/>
    </row>
    <row r="62" spans="2:47" s="8" customFormat="1" ht="19.899999999999999" customHeight="1">
      <c r="B62" s="140"/>
      <c r="C62" s="141"/>
      <c r="D62" s="142" t="s">
        <v>1514</v>
      </c>
      <c r="E62" s="143"/>
      <c r="F62" s="143"/>
      <c r="G62" s="143"/>
      <c r="H62" s="143"/>
      <c r="I62" s="144"/>
      <c r="J62" s="145">
        <f>J96</f>
        <v>1926</v>
      </c>
      <c r="K62" s="146"/>
    </row>
    <row r="63" spans="2:47" s="8" customFormat="1" ht="19.899999999999999" customHeight="1">
      <c r="B63" s="140"/>
      <c r="C63" s="141"/>
      <c r="D63" s="142" t="s">
        <v>1515</v>
      </c>
      <c r="E63" s="143"/>
      <c r="F63" s="143"/>
      <c r="G63" s="143"/>
      <c r="H63" s="143"/>
      <c r="I63" s="144"/>
      <c r="J63" s="145">
        <f>J98</f>
        <v>963</v>
      </c>
      <c r="K63" s="146"/>
    </row>
    <row r="64" spans="2:47" s="8" customFormat="1" ht="19.899999999999999" customHeight="1">
      <c r="B64" s="140"/>
      <c r="C64" s="141"/>
      <c r="D64" s="142" t="s">
        <v>1516</v>
      </c>
      <c r="E64" s="143"/>
      <c r="F64" s="143"/>
      <c r="G64" s="143"/>
      <c r="H64" s="143"/>
      <c r="I64" s="144"/>
      <c r="J64" s="145">
        <f>J100</f>
        <v>963</v>
      </c>
      <c r="K64" s="146"/>
    </row>
    <row r="65" spans="2:12" s="8" customFormat="1" ht="19.899999999999999" customHeight="1">
      <c r="B65" s="140"/>
      <c r="C65" s="141"/>
      <c r="D65" s="142" t="s">
        <v>1517</v>
      </c>
      <c r="E65" s="143"/>
      <c r="F65" s="143"/>
      <c r="G65" s="143"/>
      <c r="H65" s="143"/>
      <c r="I65" s="144"/>
      <c r="J65" s="145">
        <f>J102</f>
        <v>1926</v>
      </c>
      <c r="K65" s="146"/>
    </row>
    <row r="66" spans="2:12" s="8" customFormat="1" ht="19.899999999999999" customHeight="1">
      <c r="B66" s="140"/>
      <c r="C66" s="141"/>
      <c r="D66" s="142" t="s">
        <v>1518</v>
      </c>
      <c r="E66" s="143"/>
      <c r="F66" s="143"/>
      <c r="G66" s="143"/>
      <c r="H66" s="143"/>
      <c r="I66" s="144"/>
      <c r="J66" s="145">
        <f>J104</f>
        <v>1926</v>
      </c>
      <c r="K66" s="146"/>
    </row>
    <row r="67" spans="2:12" s="1" customFormat="1" ht="21.75" customHeight="1">
      <c r="B67" s="38"/>
      <c r="C67" s="39"/>
      <c r="D67" s="39"/>
      <c r="E67" s="39"/>
      <c r="F67" s="39"/>
      <c r="G67" s="39"/>
      <c r="H67" s="39"/>
      <c r="I67" s="104"/>
      <c r="J67" s="39"/>
      <c r="K67" s="42"/>
    </row>
    <row r="68" spans="2:12" s="1" customFormat="1" ht="6.95" customHeight="1">
      <c r="B68" s="53"/>
      <c r="C68" s="54"/>
      <c r="D68" s="54"/>
      <c r="E68" s="54"/>
      <c r="F68" s="54"/>
      <c r="G68" s="54"/>
      <c r="H68" s="54"/>
      <c r="I68" s="125"/>
      <c r="J68" s="54"/>
      <c r="K68" s="5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26"/>
      <c r="J72" s="57"/>
      <c r="K72" s="57"/>
      <c r="L72" s="38"/>
    </row>
    <row r="73" spans="2:12" s="1" customFormat="1" ht="36.950000000000003" customHeight="1">
      <c r="B73" s="38"/>
      <c r="C73" s="58" t="s">
        <v>196</v>
      </c>
      <c r="I73" s="147"/>
      <c r="L73" s="38"/>
    </row>
    <row r="74" spans="2:12" s="1" customFormat="1" ht="6.95" customHeight="1">
      <c r="B74" s="38"/>
      <c r="I74" s="147"/>
      <c r="L74" s="38"/>
    </row>
    <row r="75" spans="2:12" s="1" customFormat="1" ht="14.45" customHeight="1">
      <c r="B75" s="38"/>
      <c r="C75" s="60" t="s">
        <v>20</v>
      </c>
      <c r="I75" s="147"/>
      <c r="L75" s="38"/>
    </row>
    <row r="76" spans="2:12" s="1" customFormat="1" ht="16.5" customHeight="1">
      <c r="B76" s="38"/>
      <c r="E76" s="349" t="str">
        <f>E7</f>
        <v>Přístavba výtahu 2.ZŠ Husitská, pavilon U12</v>
      </c>
      <c r="F76" s="350"/>
      <c r="G76" s="350"/>
      <c r="H76" s="350"/>
      <c r="I76" s="147"/>
      <c r="L76" s="38"/>
    </row>
    <row r="77" spans="2:12" s="1" customFormat="1" ht="14.45" customHeight="1">
      <c r="B77" s="38"/>
      <c r="C77" s="60" t="s">
        <v>121</v>
      </c>
      <c r="I77" s="147"/>
      <c r="L77" s="38"/>
    </row>
    <row r="78" spans="2:12" s="1" customFormat="1" ht="17.25" customHeight="1">
      <c r="B78" s="38"/>
      <c r="E78" s="317" t="str">
        <f>E9</f>
        <v>7 - Vedlejší náklady</v>
      </c>
      <c r="F78" s="351"/>
      <c r="G78" s="351"/>
      <c r="H78" s="351"/>
      <c r="I78" s="147"/>
      <c r="L78" s="38"/>
    </row>
    <row r="79" spans="2:12" s="1" customFormat="1" ht="6.95" customHeight="1">
      <c r="B79" s="38"/>
      <c r="I79" s="147"/>
      <c r="L79" s="38"/>
    </row>
    <row r="80" spans="2:12" s="1" customFormat="1" ht="18" customHeight="1">
      <c r="B80" s="38"/>
      <c r="C80" s="60" t="s">
        <v>24</v>
      </c>
      <c r="F80" s="148" t="str">
        <f>F12</f>
        <v>Nová Paka</v>
      </c>
      <c r="I80" s="149" t="s">
        <v>26</v>
      </c>
      <c r="J80" s="64">
        <f>IF(J12="","",J12)</f>
        <v>43544</v>
      </c>
      <c r="L80" s="38"/>
    </row>
    <row r="81" spans="2:65" s="1" customFormat="1" ht="6.95" customHeight="1">
      <c r="B81" s="38"/>
      <c r="I81" s="147"/>
      <c r="L81" s="38"/>
    </row>
    <row r="82" spans="2:65" s="1" customFormat="1" ht="15">
      <c r="B82" s="38"/>
      <c r="C82" s="60" t="s">
        <v>29</v>
      </c>
      <c r="F82" s="148" t="str">
        <f>E15</f>
        <v>ZŠ Nová Paka, Husitská 1695</v>
      </c>
      <c r="I82" s="149" t="s">
        <v>34</v>
      </c>
      <c r="J82" s="148" t="str">
        <f>E21</f>
        <v>Ateliér ADIP, Střelecká 437, Hradec Králové</v>
      </c>
      <c r="L82" s="38"/>
    </row>
    <row r="83" spans="2:65" s="1" customFormat="1" ht="14.45" customHeight="1">
      <c r="B83" s="38"/>
      <c r="C83" s="60" t="s">
        <v>33</v>
      </c>
      <c r="F83" s="148" t="str">
        <f>IF(E18="","",E18)</f>
        <v>MATEX HK s.r.o.</v>
      </c>
      <c r="I83" s="147"/>
      <c r="L83" s="38"/>
    </row>
    <row r="84" spans="2:65" s="1" customFormat="1" ht="10.35" customHeight="1">
      <c r="B84" s="38"/>
      <c r="I84" s="147"/>
      <c r="L84" s="38"/>
    </row>
    <row r="85" spans="2:65" s="9" customFormat="1" ht="29.25" customHeight="1">
      <c r="B85" s="150"/>
      <c r="C85" s="151" t="s">
        <v>197</v>
      </c>
      <c r="D85" s="152" t="s">
        <v>57</v>
      </c>
      <c r="E85" s="152" t="s">
        <v>53</v>
      </c>
      <c r="F85" s="152" t="s">
        <v>198</v>
      </c>
      <c r="G85" s="152" t="s">
        <v>199</v>
      </c>
      <c r="H85" s="152" t="s">
        <v>200</v>
      </c>
      <c r="I85" s="153" t="s">
        <v>201</v>
      </c>
      <c r="J85" s="152" t="s">
        <v>170</v>
      </c>
      <c r="K85" s="154" t="s">
        <v>202</v>
      </c>
      <c r="L85" s="150"/>
      <c r="M85" s="70" t="s">
        <v>203</v>
      </c>
      <c r="N85" s="71" t="s">
        <v>42</v>
      </c>
      <c r="O85" s="71" t="s">
        <v>204</v>
      </c>
      <c r="P85" s="71" t="s">
        <v>205</v>
      </c>
      <c r="Q85" s="71" t="s">
        <v>206</v>
      </c>
      <c r="R85" s="71" t="s">
        <v>207</v>
      </c>
      <c r="S85" s="71" t="s">
        <v>208</v>
      </c>
      <c r="T85" s="72" t="s">
        <v>209</v>
      </c>
    </row>
    <row r="86" spans="2:65" s="1" customFormat="1" ht="29.25" customHeight="1">
      <c r="B86" s="38"/>
      <c r="C86" s="74" t="s">
        <v>171</v>
      </c>
      <c r="I86" s="147"/>
      <c r="J86" s="155">
        <f>BK86</f>
        <v>19225</v>
      </c>
      <c r="L86" s="38"/>
      <c r="M86" s="73"/>
      <c r="N86" s="65"/>
      <c r="O86" s="65"/>
      <c r="P86" s="156">
        <f>P87</f>
        <v>0</v>
      </c>
      <c r="Q86" s="65"/>
      <c r="R86" s="156">
        <f>R87</f>
        <v>0</v>
      </c>
      <c r="S86" s="65"/>
      <c r="T86" s="157">
        <f>T87</f>
        <v>0</v>
      </c>
      <c r="AT86" s="23" t="s">
        <v>71</v>
      </c>
      <c r="AU86" s="23" t="s">
        <v>172</v>
      </c>
      <c r="BK86" s="158">
        <f>BK87</f>
        <v>19225</v>
      </c>
    </row>
    <row r="87" spans="2:65" s="10" customFormat="1" ht="37.35" customHeight="1">
      <c r="B87" s="159"/>
      <c r="D87" s="160" t="s">
        <v>71</v>
      </c>
      <c r="E87" s="161" t="s">
        <v>1519</v>
      </c>
      <c r="F87" s="161" t="s">
        <v>1520</v>
      </c>
      <c r="I87" s="162"/>
      <c r="J87" s="163">
        <f>BK87</f>
        <v>19225</v>
      </c>
      <c r="L87" s="159"/>
      <c r="M87" s="164"/>
      <c r="N87" s="165"/>
      <c r="O87" s="165"/>
      <c r="P87" s="166">
        <f>P88+P90+P92+P94+P96+P98+P100+P102+P104</f>
        <v>0</v>
      </c>
      <c r="Q87" s="165"/>
      <c r="R87" s="166">
        <f>R88+R90+R92+R94+R96+R98+R100+R102+R104</f>
        <v>0</v>
      </c>
      <c r="S87" s="165"/>
      <c r="T87" s="167">
        <f>T88+T90+T92+T94+T96+T98+T100+T102+T104</f>
        <v>0</v>
      </c>
      <c r="AR87" s="160" t="s">
        <v>89</v>
      </c>
      <c r="AT87" s="168" t="s">
        <v>71</v>
      </c>
      <c r="AU87" s="168" t="s">
        <v>72</v>
      </c>
      <c r="AY87" s="160" t="s">
        <v>212</v>
      </c>
      <c r="BK87" s="169">
        <f>BK88+BK90+BK92+BK94+BK96+BK98+BK100+BK102+BK104</f>
        <v>19225</v>
      </c>
    </row>
    <row r="88" spans="2:65" s="10" customFormat="1" ht="19.899999999999999" customHeight="1">
      <c r="B88" s="159"/>
      <c r="D88" s="160" t="s">
        <v>71</v>
      </c>
      <c r="E88" s="170" t="s">
        <v>1521</v>
      </c>
      <c r="F88" s="170" t="s">
        <v>1522</v>
      </c>
      <c r="I88" s="162"/>
      <c r="J88" s="171">
        <f>BK88</f>
        <v>3816</v>
      </c>
      <c r="L88" s="159"/>
      <c r="M88" s="164"/>
      <c r="N88" s="165"/>
      <c r="O88" s="165"/>
      <c r="P88" s="166">
        <f>P89</f>
        <v>0</v>
      </c>
      <c r="Q88" s="165"/>
      <c r="R88" s="166">
        <f>R89</f>
        <v>0</v>
      </c>
      <c r="S88" s="165"/>
      <c r="T88" s="167">
        <f>T89</f>
        <v>0</v>
      </c>
      <c r="AR88" s="160" t="s">
        <v>89</v>
      </c>
      <c r="AT88" s="168" t="s">
        <v>71</v>
      </c>
      <c r="AU88" s="168" t="s">
        <v>11</v>
      </c>
      <c r="AY88" s="160" t="s">
        <v>212</v>
      </c>
      <c r="BK88" s="169">
        <f>BK89</f>
        <v>3816</v>
      </c>
    </row>
    <row r="89" spans="2:65" s="1" customFormat="1" ht="16.5" customHeight="1">
      <c r="B89" s="172"/>
      <c r="C89" s="173" t="s">
        <v>11</v>
      </c>
      <c r="D89" s="173" t="s">
        <v>214</v>
      </c>
      <c r="E89" s="174" t="s">
        <v>1523</v>
      </c>
      <c r="F89" s="175" t="s">
        <v>1522</v>
      </c>
      <c r="G89" s="176" t="s">
        <v>1524</v>
      </c>
      <c r="H89" s="177">
        <v>1</v>
      </c>
      <c r="I89" s="178">
        <v>3816.16</v>
      </c>
      <c r="J89" s="179">
        <f>ROUND(I89*H89,0)</f>
        <v>3816</v>
      </c>
      <c r="K89" s="175" t="s">
        <v>218</v>
      </c>
      <c r="L89" s="38"/>
      <c r="M89" s="180" t="s">
        <v>5</v>
      </c>
      <c r="N89" s="181" t="s">
        <v>43</v>
      </c>
      <c r="O89" s="39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23" t="s">
        <v>1525</v>
      </c>
      <c r="AT89" s="23" t="s">
        <v>214</v>
      </c>
      <c r="AU89" s="23" t="s">
        <v>80</v>
      </c>
      <c r="AY89" s="23" t="s">
        <v>212</v>
      </c>
      <c r="BE89" s="184">
        <f>IF(N89="základní",J89,0)</f>
        <v>3816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23" t="s">
        <v>11</v>
      </c>
      <c r="BK89" s="184">
        <f>ROUND(I89*H89,0)</f>
        <v>3816</v>
      </c>
      <c r="BL89" s="23" t="s">
        <v>1525</v>
      </c>
      <c r="BM89" s="23" t="s">
        <v>1526</v>
      </c>
    </row>
    <row r="90" spans="2:65" s="10" customFormat="1" ht="29.85" customHeight="1">
      <c r="B90" s="159"/>
      <c r="D90" s="160" t="s">
        <v>71</v>
      </c>
      <c r="E90" s="170" t="s">
        <v>1527</v>
      </c>
      <c r="F90" s="170" t="s">
        <v>1528</v>
      </c>
      <c r="I90" s="162"/>
      <c r="J90" s="171">
        <f>BK90</f>
        <v>1926</v>
      </c>
      <c r="L90" s="159"/>
      <c r="M90" s="164"/>
      <c r="N90" s="165"/>
      <c r="O90" s="165"/>
      <c r="P90" s="166">
        <f>P91</f>
        <v>0</v>
      </c>
      <c r="Q90" s="165"/>
      <c r="R90" s="166">
        <f>R91</f>
        <v>0</v>
      </c>
      <c r="S90" s="165"/>
      <c r="T90" s="167">
        <f>T91</f>
        <v>0</v>
      </c>
      <c r="V90" s="308"/>
      <c r="AR90" s="160" t="s">
        <v>89</v>
      </c>
      <c r="AT90" s="168" t="s">
        <v>71</v>
      </c>
      <c r="AU90" s="168" t="s">
        <v>11</v>
      </c>
      <c r="AY90" s="160" t="s">
        <v>212</v>
      </c>
      <c r="BK90" s="169">
        <f>BK91</f>
        <v>1926</v>
      </c>
    </row>
    <row r="91" spans="2:65" s="1" customFormat="1" ht="16.5" customHeight="1">
      <c r="B91" s="172"/>
      <c r="C91" s="173" t="s">
        <v>80</v>
      </c>
      <c r="D91" s="173" t="s">
        <v>214</v>
      </c>
      <c r="E91" s="174" t="s">
        <v>1529</v>
      </c>
      <c r="F91" s="175" t="s">
        <v>1528</v>
      </c>
      <c r="G91" s="176" t="s">
        <v>1524</v>
      </c>
      <c r="H91" s="177">
        <v>1</v>
      </c>
      <c r="I91" s="178">
        <v>1926.4639999999999</v>
      </c>
      <c r="J91" s="179">
        <f>ROUND(I91*H91,0)</f>
        <v>1926</v>
      </c>
      <c r="K91" s="175" t="s">
        <v>218</v>
      </c>
      <c r="L91" s="38"/>
      <c r="M91" s="180" t="s">
        <v>5</v>
      </c>
      <c r="N91" s="181" t="s">
        <v>43</v>
      </c>
      <c r="O91" s="39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V91" s="308"/>
      <c r="AR91" s="23" t="s">
        <v>1525</v>
      </c>
      <c r="AT91" s="23" t="s">
        <v>214</v>
      </c>
      <c r="AU91" s="23" t="s">
        <v>80</v>
      </c>
      <c r="AY91" s="23" t="s">
        <v>212</v>
      </c>
      <c r="BE91" s="184">
        <f>IF(N91="základní",J91,0)</f>
        <v>1926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23" t="s">
        <v>11</v>
      </c>
      <c r="BK91" s="184">
        <f>ROUND(I91*H91,0)</f>
        <v>1926</v>
      </c>
      <c r="BL91" s="23" t="s">
        <v>1525</v>
      </c>
      <c r="BM91" s="23" t="s">
        <v>1530</v>
      </c>
    </row>
    <row r="92" spans="2:65" s="10" customFormat="1" ht="29.85" customHeight="1">
      <c r="B92" s="159"/>
      <c r="D92" s="160" t="s">
        <v>71</v>
      </c>
      <c r="E92" s="170" t="s">
        <v>1531</v>
      </c>
      <c r="F92" s="170" t="s">
        <v>1532</v>
      </c>
      <c r="I92" s="162"/>
      <c r="J92" s="171">
        <f>BK92</f>
        <v>4816</v>
      </c>
      <c r="L92" s="159"/>
      <c r="M92" s="164"/>
      <c r="N92" s="165"/>
      <c r="O92" s="165"/>
      <c r="P92" s="166">
        <f>P93</f>
        <v>0</v>
      </c>
      <c r="Q92" s="165"/>
      <c r="R92" s="166">
        <f>R93</f>
        <v>0</v>
      </c>
      <c r="S92" s="165"/>
      <c r="T92" s="167">
        <f>T93</f>
        <v>0</v>
      </c>
      <c r="V92" s="308"/>
      <c r="AR92" s="160" t="s">
        <v>89</v>
      </c>
      <c r="AT92" s="168" t="s">
        <v>71</v>
      </c>
      <c r="AU92" s="168" t="s">
        <v>11</v>
      </c>
      <c r="AY92" s="160" t="s">
        <v>212</v>
      </c>
      <c r="BK92" s="169">
        <f>BK93</f>
        <v>4816</v>
      </c>
    </row>
    <row r="93" spans="2:65" s="1" customFormat="1" ht="16.5" customHeight="1">
      <c r="B93" s="172"/>
      <c r="C93" s="173" t="s">
        <v>83</v>
      </c>
      <c r="D93" s="173" t="s">
        <v>214</v>
      </c>
      <c r="E93" s="174" t="s">
        <v>1533</v>
      </c>
      <c r="F93" s="175" t="s">
        <v>1532</v>
      </c>
      <c r="G93" s="176" t="s">
        <v>1524</v>
      </c>
      <c r="H93" s="177">
        <v>1</v>
      </c>
      <c r="I93" s="178">
        <v>4816.16</v>
      </c>
      <c r="J93" s="179">
        <f>ROUND(I93*H93,0)</f>
        <v>4816</v>
      </c>
      <c r="K93" s="175" t="s">
        <v>218</v>
      </c>
      <c r="L93" s="38"/>
      <c r="M93" s="180" t="s">
        <v>5</v>
      </c>
      <c r="N93" s="181" t="s">
        <v>43</v>
      </c>
      <c r="O93" s="39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V93" s="308"/>
      <c r="AR93" s="23" t="s">
        <v>1525</v>
      </c>
      <c r="AT93" s="23" t="s">
        <v>214</v>
      </c>
      <c r="AU93" s="23" t="s">
        <v>80</v>
      </c>
      <c r="AY93" s="23" t="s">
        <v>212</v>
      </c>
      <c r="BE93" s="184">
        <f>IF(N93="základní",J93,0)</f>
        <v>4816</v>
      </c>
      <c r="BF93" s="184">
        <f>IF(N93="snížená",J93,0)</f>
        <v>0</v>
      </c>
      <c r="BG93" s="184">
        <f>IF(N93="zákl. přenesená",J93,0)</f>
        <v>0</v>
      </c>
      <c r="BH93" s="184">
        <f>IF(N93="sníž. přenesená",J93,0)</f>
        <v>0</v>
      </c>
      <c r="BI93" s="184">
        <f>IF(N93="nulová",J93,0)</f>
        <v>0</v>
      </c>
      <c r="BJ93" s="23" t="s">
        <v>11</v>
      </c>
      <c r="BK93" s="184">
        <f>ROUND(I93*H93,0)</f>
        <v>4816</v>
      </c>
      <c r="BL93" s="23" t="s">
        <v>1525</v>
      </c>
      <c r="BM93" s="23" t="s">
        <v>1534</v>
      </c>
    </row>
    <row r="94" spans="2:65" s="10" customFormat="1" ht="29.85" customHeight="1">
      <c r="B94" s="159"/>
      <c r="D94" s="160" t="s">
        <v>71</v>
      </c>
      <c r="E94" s="170" t="s">
        <v>1535</v>
      </c>
      <c r="F94" s="170" t="s">
        <v>1536</v>
      </c>
      <c r="I94" s="162"/>
      <c r="J94" s="171">
        <f>BK94</f>
        <v>963</v>
      </c>
      <c r="L94" s="159"/>
      <c r="M94" s="164"/>
      <c r="N94" s="165"/>
      <c r="O94" s="165"/>
      <c r="P94" s="166">
        <f>P95</f>
        <v>0</v>
      </c>
      <c r="Q94" s="165"/>
      <c r="R94" s="166">
        <f>R95</f>
        <v>0</v>
      </c>
      <c r="S94" s="165"/>
      <c r="T94" s="167">
        <f>T95</f>
        <v>0</v>
      </c>
      <c r="V94" s="308"/>
      <c r="AR94" s="160" t="s">
        <v>89</v>
      </c>
      <c r="AT94" s="168" t="s">
        <v>71</v>
      </c>
      <c r="AU94" s="168" t="s">
        <v>11</v>
      </c>
      <c r="AY94" s="160" t="s">
        <v>212</v>
      </c>
      <c r="BK94" s="169">
        <f>BK95</f>
        <v>963</v>
      </c>
    </row>
    <row r="95" spans="2:65" s="1" customFormat="1" ht="16.5" customHeight="1">
      <c r="B95" s="172"/>
      <c r="C95" s="173" t="s">
        <v>86</v>
      </c>
      <c r="D95" s="173" t="s">
        <v>214</v>
      </c>
      <c r="E95" s="174" t="s">
        <v>1537</v>
      </c>
      <c r="F95" s="175" t="s">
        <v>1536</v>
      </c>
      <c r="G95" s="176" t="s">
        <v>1524</v>
      </c>
      <c r="H95" s="177">
        <v>1</v>
      </c>
      <c r="I95" s="178">
        <v>963.23199999999997</v>
      </c>
      <c r="J95" s="179">
        <f>ROUND(I95*H95,0)</f>
        <v>963</v>
      </c>
      <c r="K95" s="175" t="s">
        <v>218</v>
      </c>
      <c r="L95" s="38"/>
      <c r="M95" s="180" t="s">
        <v>5</v>
      </c>
      <c r="N95" s="181" t="s">
        <v>43</v>
      </c>
      <c r="O95" s="3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V95" s="308"/>
      <c r="AR95" s="23" t="s">
        <v>1525</v>
      </c>
      <c r="AT95" s="23" t="s">
        <v>214</v>
      </c>
      <c r="AU95" s="23" t="s">
        <v>80</v>
      </c>
      <c r="AY95" s="23" t="s">
        <v>212</v>
      </c>
      <c r="BE95" s="184">
        <f>IF(N95="základní",J95,0)</f>
        <v>963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23" t="s">
        <v>11</v>
      </c>
      <c r="BK95" s="184">
        <f>ROUND(I95*H95,0)</f>
        <v>963</v>
      </c>
      <c r="BL95" s="23" t="s">
        <v>1525</v>
      </c>
      <c r="BM95" s="23" t="s">
        <v>1538</v>
      </c>
    </row>
    <row r="96" spans="2:65" s="10" customFormat="1" ht="29.85" customHeight="1">
      <c r="B96" s="159"/>
      <c r="D96" s="160" t="s">
        <v>71</v>
      </c>
      <c r="E96" s="170" t="s">
        <v>1539</v>
      </c>
      <c r="F96" s="170" t="s">
        <v>1540</v>
      </c>
      <c r="I96" s="162"/>
      <c r="J96" s="171">
        <f>BK96</f>
        <v>1926</v>
      </c>
      <c r="L96" s="159"/>
      <c r="M96" s="164"/>
      <c r="N96" s="165"/>
      <c r="O96" s="165"/>
      <c r="P96" s="166">
        <f>P97</f>
        <v>0</v>
      </c>
      <c r="Q96" s="165"/>
      <c r="R96" s="166">
        <f>R97</f>
        <v>0</v>
      </c>
      <c r="S96" s="165"/>
      <c r="T96" s="167">
        <f>T97</f>
        <v>0</v>
      </c>
      <c r="V96" s="308"/>
      <c r="AR96" s="160" t="s">
        <v>89</v>
      </c>
      <c r="AT96" s="168" t="s">
        <v>71</v>
      </c>
      <c r="AU96" s="168" t="s">
        <v>11</v>
      </c>
      <c r="AY96" s="160" t="s">
        <v>212</v>
      </c>
      <c r="BK96" s="169">
        <f>BK97</f>
        <v>1926</v>
      </c>
    </row>
    <row r="97" spans="2:65" s="1" customFormat="1" ht="16.5" customHeight="1">
      <c r="B97" s="172"/>
      <c r="C97" s="173" t="s">
        <v>89</v>
      </c>
      <c r="D97" s="173" t="s">
        <v>214</v>
      </c>
      <c r="E97" s="174" t="s">
        <v>1541</v>
      </c>
      <c r="F97" s="175" t="s">
        <v>1540</v>
      </c>
      <c r="G97" s="176" t="s">
        <v>1524</v>
      </c>
      <c r="H97" s="177">
        <v>1</v>
      </c>
      <c r="I97" s="178">
        <v>1926.4639999999999</v>
      </c>
      <c r="J97" s="179">
        <f>ROUND(I97*H97,0)</f>
        <v>1926</v>
      </c>
      <c r="K97" s="175" t="s">
        <v>218</v>
      </c>
      <c r="L97" s="38"/>
      <c r="M97" s="180" t="s">
        <v>5</v>
      </c>
      <c r="N97" s="181" t="s">
        <v>43</v>
      </c>
      <c r="O97" s="39"/>
      <c r="P97" s="182">
        <f>O97*H97</f>
        <v>0</v>
      </c>
      <c r="Q97" s="182">
        <v>0</v>
      </c>
      <c r="R97" s="182">
        <f>Q97*H97</f>
        <v>0</v>
      </c>
      <c r="S97" s="182">
        <v>0</v>
      </c>
      <c r="T97" s="183">
        <f>S97*H97</f>
        <v>0</v>
      </c>
      <c r="V97" s="308"/>
      <c r="AR97" s="23" t="s">
        <v>1525</v>
      </c>
      <c r="AT97" s="23" t="s">
        <v>214</v>
      </c>
      <c r="AU97" s="23" t="s">
        <v>80</v>
      </c>
      <c r="AY97" s="23" t="s">
        <v>212</v>
      </c>
      <c r="BE97" s="184">
        <f>IF(N97="základní",J97,0)</f>
        <v>1926</v>
      </c>
      <c r="BF97" s="184">
        <f>IF(N97="snížená",J97,0)</f>
        <v>0</v>
      </c>
      <c r="BG97" s="184">
        <f>IF(N97="zákl. přenesená",J97,0)</f>
        <v>0</v>
      </c>
      <c r="BH97" s="184">
        <f>IF(N97="sníž. přenesená",J97,0)</f>
        <v>0</v>
      </c>
      <c r="BI97" s="184">
        <f>IF(N97="nulová",J97,0)</f>
        <v>0</v>
      </c>
      <c r="BJ97" s="23" t="s">
        <v>11</v>
      </c>
      <c r="BK97" s="184">
        <f>ROUND(I97*H97,0)</f>
        <v>1926</v>
      </c>
      <c r="BL97" s="23" t="s">
        <v>1525</v>
      </c>
      <c r="BM97" s="23" t="s">
        <v>1542</v>
      </c>
    </row>
    <row r="98" spans="2:65" s="10" customFormat="1" ht="29.85" customHeight="1">
      <c r="B98" s="159"/>
      <c r="D98" s="160" t="s">
        <v>71</v>
      </c>
      <c r="E98" s="170" t="s">
        <v>1543</v>
      </c>
      <c r="F98" s="170" t="s">
        <v>1544</v>
      </c>
      <c r="I98" s="162"/>
      <c r="J98" s="171">
        <f>BK98</f>
        <v>963</v>
      </c>
      <c r="L98" s="159"/>
      <c r="M98" s="164"/>
      <c r="N98" s="165"/>
      <c r="O98" s="165"/>
      <c r="P98" s="166">
        <f>P99</f>
        <v>0</v>
      </c>
      <c r="Q98" s="165"/>
      <c r="R98" s="166">
        <f>R99</f>
        <v>0</v>
      </c>
      <c r="S98" s="165"/>
      <c r="T98" s="167">
        <f>T99</f>
        <v>0</v>
      </c>
      <c r="V98" s="308"/>
      <c r="AR98" s="160" t="s">
        <v>89</v>
      </c>
      <c r="AT98" s="168" t="s">
        <v>71</v>
      </c>
      <c r="AU98" s="168" t="s">
        <v>11</v>
      </c>
      <c r="AY98" s="160" t="s">
        <v>212</v>
      </c>
      <c r="BK98" s="169">
        <f>BK99</f>
        <v>963</v>
      </c>
    </row>
    <row r="99" spans="2:65" s="1" customFormat="1" ht="16.5" customHeight="1">
      <c r="B99" s="172"/>
      <c r="C99" s="173" t="s">
        <v>92</v>
      </c>
      <c r="D99" s="173" t="s">
        <v>214</v>
      </c>
      <c r="E99" s="174" t="s">
        <v>1545</v>
      </c>
      <c r="F99" s="175" t="s">
        <v>1544</v>
      </c>
      <c r="G99" s="176" t="s">
        <v>1524</v>
      </c>
      <c r="H99" s="177">
        <v>1</v>
      </c>
      <c r="I99" s="178">
        <v>963.23199999999997</v>
      </c>
      <c r="J99" s="179">
        <f>ROUND(I99*H99,0)</f>
        <v>963</v>
      </c>
      <c r="K99" s="175" t="s">
        <v>218</v>
      </c>
      <c r="L99" s="38"/>
      <c r="M99" s="180" t="s">
        <v>5</v>
      </c>
      <c r="N99" s="181" t="s">
        <v>43</v>
      </c>
      <c r="O99" s="39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V99" s="308"/>
      <c r="AR99" s="23" t="s">
        <v>1525</v>
      </c>
      <c r="AT99" s="23" t="s">
        <v>214</v>
      </c>
      <c r="AU99" s="23" t="s">
        <v>80</v>
      </c>
      <c r="AY99" s="23" t="s">
        <v>212</v>
      </c>
      <c r="BE99" s="184">
        <f>IF(N99="základní",J99,0)</f>
        <v>963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23" t="s">
        <v>11</v>
      </c>
      <c r="BK99" s="184">
        <f>ROUND(I99*H99,0)</f>
        <v>963</v>
      </c>
      <c r="BL99" s="23" t="s">
        <v>1525</v>
      </c>
      <c r="BM99" s="23" t="s">
        <v>1546</v>
      </c>
    </row>
    <row r="100" spans="2:65" s="10" customFormat="1" ht="29.85" customHeight="1">
      <c r="B100" s="159"/>
      <c r="D100" s="160" t="s">
        <v>71</v>
      </c>
      <c r="E100" s="170" t="s">
        <v>1547</v>
      </c>
      <c r="F100" s="170" t="s">
        <v>1548</v>
      </c>
      <c r="I100" s="162"/>
      <c r="J100" s="171">
        <f>BK100</f>
        <v>963</v>
      </c>
      <c r="L100" s="159"/>
      <c r="M100" s="164"/>
      <c r="N100" s="165"/>
      <c r="O100" s="165"/>
      <c r="P100" s="166">
        <f>P101</f>
        <v>0</v>
      </c>
      <c r="Q100" s="165"/>
      <c r="R100" s="166">
        <f>R101</f>
        <v>0</v>
      </c>
      <c r="S100" s="165"/>
      <c r="T100" s="167">
        <f>T101</f>
        <v>0</v>
      </c>
      <c r="V100" s="308"/>
      <c r="AR100" s="160" t="s">
        <v>89</v>
      </c>
      <c r="AT100" s="168" t="s">
        <v>71</v>
      </c>
      <c r="AU100" s="168" t="s">
        <v>11</v>
      </c>
      <c r="AY100" s="160" t="s">
        <v>212</v>
      </c>
      <c r="BK100" s="169">
        <f>BK101</f>
        <v>963</v>
      </c>
    </row>
    <row r="101" spans="2:65" s="1" customFormat="1" ht="16.5" customHeight="1">
      <c r="B101" s="172"/>
      <c r="C101" s="173" t="s">
        <v>95</v>
      </c>
      <c r="D101" s="173" t="s">
        <v>214</v>
      </c>
      <c r="E101" s="174" t="s">
        <v>1549</v>
      </c>
      <c r="F101" s="175" t="s">
        <v>1548</v>
      </c>
      <c r="G101" s="176" t="s">
        <v>1524</v>
      </c>
      <c r="H101" s="177">
        <v>1</v>
      </c>
      <c r="I101" s="178">
        <v>963.23199999999997</v>
      </c>
      <c r="J101" s="179">
        <f>ROUND(I101*H101,0)</f>
        <v>963</v>
      </c>
      <c r="K101" s="175" t="s">
        <v>218</v>
      </c>
      <c r="L101" s="38"/>
      <c r="M101" s="180" t="s">
        <v>5</v>
      </c>
      <c r="N101" s="181" t="s">
        <v>43</v>
      </c>
      <c r="O101" s="39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V101" s="308"/>
      <c r="AR101" s="23" t="s">
        <v>1525</v>
      </c>
      <c r="AT101" s="23" t="s">
        <v>214</v>
      </c>
      <c r="AU101" s="23" t="s">
        <v>80</v>
      </c>
      <c r="AY101" s="23" t="s">
        <v>212</v>
      </c>
      <c r="BE101" s="184">
        <f>IF(N101="základní",J101,0)</f>
        <v>963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23" t="s">
        <v>11</v>
      </c>
      <c r="BK101" s="184">
        <f>ROUND(I101*H101,0)</f>
        <v>963</v>
      </c>
      <c r="BL101" s="23" t="s">
        <v>1525</v>
      </c>
      <c r="BM101" s="23" t="s">
        <v>1550</v>
      </c>
    </row>
    <row r="102" spans="2:65" s="10" customFormat="1" ht="29.85" customHeight="1">
      <c r="B102" s="159"/>
      <c r="D102" s="160" t="s">
        <v>71</v>
      </c>
      <c r="E102" s="170" t="s">
        <v>1551</v>
      </c>
      <c r="F102" s="170" t="s">
        <v>1552</v>
      </c>
      <c r="I102" s="162"/>
      <c r="J102" s="171">
        <f>BK102</f>
        <v>1926</v>
      </c>
      <c r="L102" s="159"/>
      <c r="M102" s="164"/>
      <c r="N102" s="165"/>
      <c r="O102" s="165"/>
      <c r="P102" s="166">
        <f>P103</f>
        <v>0</v>
      </c>
      <c r="Q102" s="165"/>
      <c r="R102" s="166">
        <f>R103</f>
        <v>0</v>
      </c>
      <c r="S102" s="165"/>
      <c r="T102" s="167">
        <f>T103</f>
        <v>0</v>
      </c>
      <c r="V102" s="308"/>
      <c r="AR102" s="160" t="s">
        <v>89</v>
      </c>
      <c r="AT102" s="168" t="s">
        <v>71</v>
      </c>
      <c r="AU102" s="168" t="s">
        <v>11</v>
      </c>
      <c r="AY102" s="160" t="s">
        <v>212</v>
      </c>
      <c r="BK102" s="169">
        <f>BK103</f>
        <v>1926</v>
      </c>
    </row>
    <row r="103" spans="2:65" s="1" customFormat="1" ht="16.5" customHeight="1">
      <c r="B103" s="172"/>
      <c r="C103" s="173" t="s">
        <v>244</v>
      </c>
      <c r="D103" s="173" t="s">
        <v>214</v>
      </c>
      <c r="E103" s="174" t="s">
        <v>1553</v>
      </c>
      <c r="F103" s="175" t="s">
        <v>1554</v>
      </c>
      <c r="G103" s="176" t="s">
        <v>1524</v>
      </c>
      <c r="H103" s="177">
        <v>1</v>
      </c>
      <c r="I103" s="178">
        <v>1926.4639999999999</v>
      </c>
      <c r="J103" s="179">
        <f>ROUND(I103*H103,0)</f>
        <v>1926</v>
      </c>
      <c r="K103" s="175" t="s">
        <v>218</v>
      </c>
      <c r="L103" s="38"/>
      <c r="M103" s="180" t="s">
        <v>5</v>
      </c>
      <c r="N103" s="181" t="s">
        <v>43</v>
      </c>
      <c r="O103" s="3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V103" s="308"/>
      <c r="AR103" s="23" t="s">
        <v>1525</v>
      </c>
      <c r="AT103" s="23" t="s">
        <v>214</v>
      </c>
      <c r="AU103" s="23" t="s">
        <v>80</v>
      </c>
      <c r="AY103" s="23" t="s">
        <v>212</v>
      </c>
      <c r="BE103" s="184">
        <f>IF(N103="základní",J103,0)</f>
        <v>1926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23" t="s">
        <v>11</v>
      </c>
      <c r="BK103" s="184">
        <f>ROUND(I103*H103,0)</f>
        <v>1926</v>
      </c>
      <c r="BL103" s="23" t="s">
        <v>1525</v>
      </c>
      <c r="BM103" s="23" t="s">
        <v>1555</v>
      </c>
    </row>
    <row r="104" spans="2:65" s="10" customFormat="1" ht="29.85" customHeight="1">
      <c r="B104" s="159"/>
      <c r="D104" s="160" t="s">
        <v>71</v>
      </c>
      <c r="E104" s="170" t="s">
        <v>1556</v>
      </c>
      <c r="F104" s="170" t="s">
        <v>1557</v>
      </c>
      <c r="I104" s="162"/>
      <c r="J104" s="171">
        <f>BK104</f>
        <v>1926</v>
      </c>
      <c r="L104" s="159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V104" s="308"/>
      <c r="AR104" s="160" t="s">
        <v>89</v>
      </c>
      <c r="AT104" s="168" t="s">
        <v>71</v>
      </c>
      <c r="AU104" s="168" t="s">
        <v>11</v>
      </c>
      <c r="AY104" s="160" t="s">
        <v>212</v>
      </c>
      <c r="BK104" s="169">
        <f>BK105</f>
        <v>1926</v>
      </c>
    </row>
    <row r="105" spans="2:65" s="1" customFormat="1" ht="16.5" customHeight="1">
      <c r="B105" s="172"/>
      <c r="C105" s="173" t="s">
        <v>252</v>
      </c>
      <c r="D105" s="173" t="s">
        <v>214</v>
      </c>
      <c r="E105" s="174" t="s">
        <v>1558</v>
      </c>
      <c r="F105" s="175" t="s">
        <v>1557</v>
      </c>
      <c r="G105" s="176" t="s">
        <v>1524</v>
      </c>
      <c r="H105" s="177">
        <v>1</v>
      </c>
      <c r="I105" s="178">
        <v>1926.4639999999999</v>
      </c>
      <c r="J105" s="179">
        <f>ROUND(I105*H105,0)</f>
        <v>1926</v>
      </c>
      <c r="K105" s="175" t="s">
        <v>218</v>
      </c>
      <c r="L105" s="38"/>
      <c r="M105" s="180" t="s">
        <v>5</v>
      </c>
      <c r="N105" s="227" t="s">
        <v>43</v>
      </c>
      <c r="O105" s="224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V105" s="308"/>
      <c r="AR105" s="23" t="s">
        <v>1525</v>
      </c>
      <c r="AT105" s="23" t="s">
        <v>214</v>
      </c>
      <c r="AU105" s="23" t="s">
        <v>80</v>
      </c>
      <c r="AY105" s="23" t="s">
        <v>212</v>
      </c>
      <c r="BE105" s="184">
        <f>IF(N105="základní",J105,0)</f>
        <v>1926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23" t="s">
        <v>11</v>
      </c>
      <c r="BK105" s="184">
        <f>ROUND(I105*H105,0)</f>
        <v>1926</v>
      </c>
      <c r="BL105" s="23" t="s">
        <v>1525</v>
      </c>
      <c r="BM105" s="23" t="s">
        <v>1559</v>
      </c>
    </row>
    <row r="106" spans="2:65" s="1" customFormat="1" ht="6.95" customHeight="1">
      <c r="B106" s="53"/>
      <c r="C106" s="54"/>
      <c r="D106" s="54"/>
      <c r="E106" s="54"/>
      <c r="F106" s="54"/>
      <c r="G106" s="54"/>
      <c r="H106" s="54"/>
      <c r="I106" s="125"/>
      <c r="J106" s="54"/>
      <c r="K106" s="54"/>
      <c r="L106" s="38"/>
    </row>
  </sheetData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4" customFormat="1" ht="45" customHeight="1">
      <c r="B3" s="232"/>
      <c r="C3" s="358" t="s">
        <v>1560</v>
      </c>
      <c r="D3" s="358"/>
      <c r="E3" s="358"/>
      <c r="F3" s="358"/>
      <c r="G3" s="358"/>
      <c r="H3" s="358"/>
      <c r="I3" s="358"/>
      <c r="J3" s="358"/>
      <c r="K3" s="233"/>
    </row>
    <row r="4" spans="2:11" ht="25.5" customHeight="1">
      <c r="B4" s="234"/>
      <c r="C4" s="359" t="s">
        <v>1561</v>
      </c>
      <c r="D4" s="359"/>
      <c r="E4" s="359"/>
      <c r="F4" s="359"/>
      <c r="G4" s="359"/>
      <c r="H4" s="359"/>
      <c r="I4" s="359"/>
      <c r="J4" s="359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7" t="s">
        <v>1562</v>
      </c>
      <c r="D6" s="357"/>
      <c r="E6" s="357"/>
      <c r="F6" s="357"/>
      <c r="G6" s="357"/>
      <c r="H6" s="357"/>
      <c r="I6" s="357"/>
      <c r="J6" s="357"/>
      <c r="K6" s="235"/>
    </row>
    <row r="7" spans="2:11" ht="15" customHeight="1">
      <c r="B7" s="238"/>
      <c r="C7" s="357" t="s">
        <v>1563</v>
      </c>
      <c r="D7" s="357"/>
      <c r="E7" s="357"/>
      <c r="F7" s="357"/>
      <c r="G7" s="357"/>
      <c r="H7" s="357"/>
      <c r="I7" s="357"/>
      <c r="J7" s="357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7" t="s">
        <v>1564</v>
      </c>
      <c r="D9" s="357"/>
      <c r="E9" s="357"/>
      <c r="F9" s="357"/>
      <c r="G9" s="357"/>
      <c r="H9" s="357"/>
      <c r="I9" s="357"/>
      <c r="J9" s="357"/>
      <c r="K9" s="235"/>
    </row>
    <row r="10" spans="2:11" ht="15" customHeight="1">
      <c r="B10" s="238"/>
      <c r="C10" s="237"/>
      <c r="D10" s="357" t="s">
        <v>1565</v>
      </c>
      <c r="E10" s="357"/>
      <c r="F10" s="357"/>
      <c r="G10" s="357"/>
      <c r="H10" s="357"/>
      <c r="I10" s="357"/>
      <c r="J10" s="357"/>
      <c r="K10" s="235"/>
    </row>
    <row r="11" spans="2:11" ht="15" customHeight="1">
      <c r="B11" s="238"/>
      <c r="C11" s="239"/>
      <c r="D11" s="357" t="s">
        <v>1566</v>
      </c>
      <c r="E11" s="357"/>
      <c r="F11" s="357"/>
      <c r="G11" s="357"/>
      <c r="H11" s="357"/>
      <c r="I11" s="357"/>
      <c r="J11" s="357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7" t="s">
        <v>1567</v>
      </c>
      <c r="E13" s="357"/>
      <c r="F13" s="357"/>
      <c r="G13" s="357"/>
      <c r="H13" s="357"/>
      <c r="I13" s="357"/>
      <c r="J13" s="357"/>
      <c r="K13" s="235"/>
    </row>
    <row r="14" spans="2:11" ht="15" customHeight="1">
      <c r="B14" s="238"/>
      <c r="C14" s="239"/>
      <c r="D14" s="357" t="s">
        <v>1568</v>
      </c>
      <c r="E14" s="357"/>
      <c r="F14" s="357"/>
      <c r="G14" s="357"/>
      <c r="H14" s="357"/>
      <c r="I14" s="357"/>
      <c r="J14" s="357"/>
      <c r="K14" s="235"/>
    </row>
    <row r="15" spans="2:11" ht="15" customHeight="1">
      <c r="B15" s="238"/>
      <c r="C15" s="239"/>
      <c r="D15" s="357" t="s">
        <v>1569</v>
      </c>
      <c r="E15" s="357"/>
      <c r="F15" s="357"/>
      <c r="G15" s="357"/>
      <c r="H15" s="357"/>
      <c r="I15" s="357"/>
      <c r="J15" s="357"/>
      <c r="K15" s="235"/>
    </row>
    <row r="16" spans="2:11" ht="15" customHeight="1">
      <c r="B16" s="238"/>
      <c r="C16" s="239"/>
      <c r="D16" s="239"/>
      <c r="E16" s="240" t="s">
        <v>78</v>
      </c>
      <c r="F16" s="357" t="s">
        <v>1570</v>
      </c>
      <c r="G16" s="357"/>
      <c r="H16" s="357"/>
      <c r="I16" s="357"/>
      <c r="J16" s="357"/>
      <c r="K16" s="235"/>
    </row>
    <row r="17" spans="2:11" ht="15" customHeight="1">
      <c r="B17" s="238"/>
      <c r="C17" s="239"/>
      <c r="D17" s="239"/>
      <c r="E17" s="240" t="s">
        <v>1571</v>
      </c>
      <c r="F17" s="357" t="s">
        <v>1572</v>
      </c>
      <c r="G17" s="357"/>
      <c r="H17" s="357"/>
      <c r="I17" s="357"/>
      <c r="J17" s="357"/>
      <c r="K17" s="235"/>
    </row>
    <row r="18" spans="2:11" ht="15" customHeight="1">
      <c r="B18" s="238"/>
      <c r="C18" s="239"/>
      <c r="D18" s="239"/>
      <c r="E18" s="240" t="s">
        <v>1573</v>
      </c>
      <c r="F18" s="357" t="s">
        <v>1574</v>
      </c>
      <c r="G18" s="357"/>
      <c r="H18" s="357"/>
      <c r="I18" s="357"/>
      <c r="J18" s="357"/>
      <c r="K18" s="235"/>
    </row>
    <row r="19" spans="2:11" ht="15" customHeight="1">
      <c r="B19" s="238"/>
      <c r="C19" s="239"/>
      <c r="D19" s="239"/>
      <c r="E19" s="240" t="s">
        <v>1575</v>
      </c>
      <c r="F19" s="357" t="s">
        <v>1576</v>
      </c>
      <c r="G19" s="357"/>
      <c r="H19" s="357"/>
      <c r="I19" s="357"/>
      <c r="J19" s="357"/>
      <c r="K19" s="235"/>
    </row>
    <row r="20" spans="2:11" ht="15" customHeight="1">
      <c r="B20" s="238"/>
      <c r="C20" s="239"/>
      <c r="D20" s="239"/>
      <c r="E20" s="240" t="s">
        <v>1577</v>
      </c>
      <c r="F20" s="357" t="s">
        <v>1317</v>
      </c>
      <c r="G20" s="357"/>
      <c r="H20" s="357"/>
      <c r="I20" s="357"/>
      <c r="J20" s="357"/>
      <c r="K20" s="235"/>
    </row>
    <row r="21" spans="2:11" ht="15" customHeight="1">
      <c r="B21" s="238"/>
      <c r="C21" s="239"/>
      <c r="D21" s="239"/>
      <c r="E21" s="240" t="s">
        <v>1578</v>
      </c>
      <c r="F21" s="357" t="s">
        <v>1579</v>
      </c>
      <c r="G21" s="357"/>
      <c r="H21" s="357"/>
      <c r="I21" s="357"/>
      <c r="J21" s="357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7" t="s">
        <v>1580</v>
      </c>
      <c r="D23" s="357"/>
      <c r="E23" s="357"/>
      <c r="F23" s="357"/>
      <c r="G23" s="357"/>
      <c r="H23" s="357"/>
      <c r="I23" s="357"/>
      <c r="J23" s="357"/>
      <c r="K23" s="235"/>
    </row>
    <row r="24" spans="2:11" ht="15" customHeight="1">
      <c r="B24" s="238"/>
      <c r="C24" s="357" t="s">
        <v>1581</v>
      </c>
      <c r="D24" s="357"/>
      <c r="E24" s="357"/>
      <c r="F24" s="357"/>
      <c r="G24" s="357"/>
      <c r="H24" s="357"/>
      <c r="I24" s="357"/>
      <c r="J24" s="357"/>
      <c r="K24" s="235"/>
    </row>
    <row r="25" spans="2:11" ht="15" customHeight="1">
      <c r="B25" s="238"/>
      <c r="C25" s="237"/>
      <c r="D25" s="357" t="s">
        <v>1582</v>
      </c>
      <c r="E25" s="357"/>
      <c r="F25" s="357"/>
      <c r="G25" s="357"/>
      <c r="H25" s="357"/>
      <c r="I25" s="357"/>
      <c r="J25" s="357"/>
      <c r="K25" s="235"/>
    </row>
    <row r="26" spans="2:11" ht="15" customHeight="1">
      <c r="B26" s="238"/>
      <c r="C26" s="239"/>
      <c r="D26" s="357" t="s">
        <v>1583</v>
      </c>
      <c r="E26" s="357"/>
      <c r="F26" s="357"/>
      <c r="G26" s="357"/>
      <c r="H26" s="357"/>
      <c r="I26" s="357"/>
      <c r="J26" s="357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7" t="s">
        <v>1584</v>
      </c>
      <c r="E28" s="357"/>
      <c r="F28" s="357"/>
      <c r="G28" s="357"/>
      <c r="H28" s="357"/>
      <c r="I28" s="357"/>
      <c r="J28" s="357"/>
      <c r="K28" s="235"/>
    </row>
    <row r="29" spans="2:11" ht="15" customHeight="1">
      <c r="B29" s="238"/>
      <c r="C29" s="239"/>
      <c r="D29" s="357" t="s">
        <v>1585</v>
      </c>
      <c r="E29" s="357"/>
      <c r="F29" s="357"/>
      <c r="G29" s="357"/>
      <c r="H29" s="357"/>
      <c r="I29" s="357"/>
      <c r="J29" s="357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7" t="s">
        <v>1586</v>
      </c>
      <c r="E31" s="357"/>
      <c r="F31" s="357"/>
      <c r="G31" s="357"/>
      <c r="H31" s="357"/>
      <c r="I31" s="357"/>
      <c r="J31" s="357"/>
      <c r="K31" s="235"/>
    </row>
    <row r="32" spans="2:11" ht="15" customHeight="1">
      <c r="B32" s="238"/>
      <c r="C32" s="239"/>
      <c r="D32" s="357" t="s">
        <v>1587</v>
      </c>
      <c r="E32" s="357"/>
      <c r="F32" s="357"/>
      <c r="G32" s="357"/>
      <c r="H32" s="357"/>
      <c r="I32" s="357"/>
      <c r="J32" s="357"/>
      <c r="K32" s="235"/>
    </row>
    <row r="33" spans="2:11" ht="15" customHeight="1">
      <c r="B33" s="238"/>
      <c r="C33" s="239"/>
      <c r="D33" s="357" t="s">
        <v>1588</v>
      </c>
      <c r="E33" s="357"/>
      <c r="F33" s="357"/>
      <c r="G33" s="357"/>
      <c r="H33" s="357"/>
      <c r="I33" s="357"/>
      <c r="J33" s="357"/>
      <c r="K33" s="235"/>
    </row>
    <row r="34" spans="2:11" ht="15" customHeight="1">
      <c r="B34" s="238"/>
      <c r="C34" s="239"/>
      <c r="D34" s="237"/>
      <c r="E34" s="241" t="s">
        <v>197</v>
      </c>
      <c r="F34" s="237"/>
      <c r="G34" s="357" t="s">
        <v>1589</v>
      </c>
      <c r="H34" s="357"/>
      <c r="I34" s="357"/>
      <c r="J34" s="357"/>
      <c r="K34" s="235"/>
    </row>
    <row r="35" spans="2:11" ht="30.75" customHeight="1">
      <c r="B35" s="238"/>
      <c r="C35" s="239"/>
      <c r="D35" s="237"/>
      <c r="E35" s="241" t="s">
        <v>1590</v>
      </c>
      <c r="F35" s="237"/>
      <c r="G35" s="357" t="s">
        <v>1591</v>
      </c>
      <c r="H35" s="357"/>
      <c r="I35" s="357"/>
      <c r="J35" s="357"/>
      <c r="K35" s="235"/>
    </row>
    <row r="36" spans="2:11" ht="15" customHeight="1">
      <c r="B36" s="238"/>
      <c r="C36" s="239"/>
      <c r="D36" s="237"/>
      <c r="E36" s="241" t="s">
        <v>53</v>
      </c>
      <c r="F36" s="237"/>
      <c r="G36" s="357" t="s">
        <v>1592</v>
      </c>
      <c r="H36" s="357"/>
      <c r="I36" s="357"/>
      <c r="J36" s="357"/>
      <c r="K36" s="235"/>
    </row>
    <row r="37" spans="2:11" ht="15" customHeight="1">
      <c r="B37" s="238"/>
      <c r="C37" s="239"/>
      <c r="D37" s="237"/>
      <c r="E37" s="241" t="s">
        <v>198</v>
      </c>
      <c r="F37" s="237"/>
      <c r="G37" s="357" t="s">
        <v>1593</v>
      </c>
      <c r="H37" s="357"/>
      <c r="I37" s="357"/>
      <c r="J37" s="357"/>
      <c r="K37" s="235"/>
    </row>
    <row r="38" spans="2:11" ht="15" customHeight="1">
      <c r="B38" s="238"/>
      <c r="C38" s="239"/>
      <c r="D38" s="237"/>
      <c r="E38" s="241" t="s">
        <v>199</v>
      </c>
      <c r="F38" s="237"/>
      <c r="G38" s="357" t="s">
        <v>1594</v>
      </c>
      <c r="H38" s="357"/>
      <c r="I38" s="357"/>
      <c r="J38" s="357"/>
      <c r="K38" s="235"/>
    </row>
    <row r="39" spans="2:11" ht="15" customHeight="1">
      <c r="B39" s="238"/>
      <c r="C39" s="239"/>
      <c r="D39" s="237"/>
      <c r="E39" s="241" t="s">
        <v>200</v>
      </c>
      <c r="F39" s="237"/>
      <c r="G39" s="357" t="s">
        <v>1595</v>
      </c>
      <c r="H39" s="357"/>
      <c r="I39" s="357"/>
      <c r="J39" s="357"/>
      <c r="K39" s="235"/>
    </row>
    <row r="40" spans="2:11" ht="15" customHeight="1">
      <c r="B40" s="238"/>
      <c r="C40" s="239"/>
      <c r="D40" s="237"/>
      <c r="E40" s="241" t="s">
        <v>1596</v>
      </c>
      <c r="F40" s="237"/>
      <c r="G40" s="357" t="s">
        <v>1597</v>
      </c>
      <c r="H40" s="357"/>
      <c r="I40" s="357"/>
      <c r="J40" s="357"/>
      <c r="K40" s="235"/>
    </row>
    <row r="41" spans="2:11" ht="15" customHeight="1">
      <c r="B41" s="238"/>
      <c r="C41" s="239"/>
      <c r="D41" s="237"/>
      <c r="E41" s="241"/>
      <c r="F41" s="237"/>
      <c r="G41" s="357" t="s">
        <v>1598</v>
      </c>
      <c r="H41" s="357"/>
      <c r="I41" s="357"/>
      <c r="J41" s="357"/>
      <c r="K41" s="235"/>
    </row>
    <row r="42" spans="2:11" ht="15" customHeight="1">
      <c r="B42" s="238"/>
      <c r="C42" s="239"/>
      <c r="D42" s="237"/>
      <c r="E42" s="241" t="s">
        <v>1599</v>
      </c>
      <c r="F42" s="237"/>
      <c r="G42" s="357" t="s">
        <v>1600</v>
      </c>
      <c r="H42" s="357"/>
      <c r="I42" s="357"/>
      <c r="J42" s="357"/>
      <c r="K42" s="235"/>
    </row>
    <row r="43" spans="2:11" ht="15" customHeight="1">
      <c r="B43" s="238"/>
      <c r="C43" s="239"/>
      <c r="D43" s="237"/>
      <c r="E43" s="241" t="s">
        <v>202</v>
      </c>
      <c r="F43" s="237"/>
      <c r="G43" s="357" t="s">
        <v>1601</v>
      </c>
      <c r="H43" s="357"/>
      <c r="I43" s="357"/>
      <c r="J43" s="357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7" t="s">
        <v>1602</v>
      </c>
      <c r="E45" s="357"/>
      <c r="F45" s="357"/>
      <c r="G45" s="357"/>
      <c r="H45" s="357"/>
      <c r="I45" s="357"/>
      <c r="J45" s="357"/>
      <c r="K45" s="235"/>
    </row>
    <row r="46" spans="2:11" ht="15" customHeight="1">
      <c r="B46" s="238"/>
      <c r="C46" s="239"/>
      <c r="D46" s="239"/>
      <c r="E46" s="357" t="s">
        <v>1603</v>
      </c>
      <c r="F46" s="357"/>
      <c r="G46" s="357"/>
      <c r="H46" s="357"/>
      <c r="I46" s="357"/>
      <c r="J46" s="357"/>
      <c r="K46" s="235"/>
    </row>
    <row r="47" spans="2:11" ht="15" customHeight="1">
      <c r="B47" s="238"/>
      <c r="C47" s="239"/>
      <c r="D47" s="239"/>
      <c r="E47" s="357" t="s">
        <v>1604</v>
      </c>
      <c r="F47" s="357"/>
      <c r="G47" s="357"/>
      <c r="H47" s="357"/>
      <c r="I47" s="357"/>
      <c r="J47" s="357"/>
      <c r="K47" s="235"/>
    </row>
    <row r="48" spans="2:11" ht="15" customHeight="1">
      <c r="B48" s="238"/>
      <c r="C48" s="239"/>
      <c r="D48" s="239"/>
      <c r="E48" s="357" t="s">
        <v>1605</v>
      </c>
      <c r="F48" s="357"/>
      <c r="G48" s="357"/>
      <c r="H48" s="357"/>
      <c r="I48" s="357"/>
      <c r="J48" s="357"/>
      <c r="K48" s="235"/>
    </row>
    <row r="49" spans="2:11" ht="15" customHeight="1">
      <c r="B49" s="238"/>
      <c r="C49" s="239"/>
      <c r="D49" s="357" t="s">
        <v>1606</v>
      </c>
      <c r="E49" s="357"/>
      <c r="F49" s="357"/>
      <c r="G49" s="357"/>
      <c r="H49" s="357"/>
      <c r="I49" s="357"/>
      <c r="J49" s="357"/>
      <c r="K49" s="235"/>
    </row>
    <row r="50" spans="2:11" ht="25.5" customHeight="1">
      <c r="B50" s="234"/>
      <c r="C50" s="359" t="s">
        <v>1607</v>
      </c>
      <c r="D50" s="359"/>
      <c r="E50" s="359"/>
      <c r="F50" s="359"/>
      <c r="G50" s="359"/>
      <c r="H50" s="359"/>
      <c r="I50" s="359"/>
      <c r="J50" s="359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7" t="s">
        <v>1608</v>
      </c>
      <c r="D52" s="357"/>
      <c r="E52" s="357"/>
      <c r="F52" s="357"/>
      <c r="G52" s="357"/>
      <c r="H52" s="357"/>
      <c r="I52" s="357"/>
      <c r="J52" s="357"/>
      <c r="K52" s="235"/>
    </row>
    <row r="53" spans="2:11" ht="15" customHeight="1">
      <c r="B53" s="234"/>
      <c r="C53" s="357" t="s">
        <v>1609</v>
      </c>
      <c r="D53" s="357"/>
      <c r="E53" s="357"/>
      <c r="F53" s="357"/>
      <c r="G53" s="357"/>
      <c r="H53" s="357"/>
      <c r="I53" s="357"/>
      <c r="J53" s="357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7" t="s">
        <v>1610</v>
      </c>
      <c r="D55" s="357"/>
      <c r="E55" s="357"/>
      <c r="F55" s="357"/>
      <c r="G55" s="357"/>
      <c r="H55" s="357"/>
      <c r="I55" s="357"/>
      <c r="J55" s="357"/>
      <c r="K55" s="235"/>
    </row>
    <row r="56" spans="2:11" ht="15" customHeight="1">
      <c r="B56" s="234"/>
      <c r="C56" s="239"/>
      <c r="D56" s="357" t="s">
        <v>1611</v>
      </c>
      <c r="E56" s="357"/>
      <c r="F56" s="357"/>
      <c r="G56" s="357"/>
      <c r="H56" s="357"/>
      <c r="I56" s="357"/>
      <c r="J56" s="357"/>
      <c r="K56" s="235"/>
    </row>
    <row r="57" spans="2:11" ht="15" customHeight="1">
      <c r="B57" s="234"/>
      <c r="C57" s="239"/>
      <c r="D57" s="357" t="s">
        <v>1612</v>
      </c>
      <c r="E57" s="357"/>
      <c r="F57" s="357"/>
      <c r="G57" s="357"/>
      <c r="H57" s="357"/>
      <c r="I57" s="357"/>
      <c r="J57" s="357"/>
      <c r="K57" s="235"/>
    </row>
    <row r="58" spans="2:11" ht="15" customHeight="1">
      <c r="B58" s="234"/>
      <c r="C58" s="239"/>
      <c r="D58" s="357" t="s">
        <v>1613</v>
      </c>
      <c r="E58" s="357"/>
      <c r="F58" s="357"/>
      <c r="G58" s="357"/>
      <c r="H58" s="357"/>
      <c r="I58" s="357"/>
      <c r="J58" s="357"/>
      <c r="K58" s="235"/>
    </row>
    <row r="59" spans="2:11" ht="15" customHeight="1">
      <c r="B59" s="234"/>
      <c r="C59" s="239"/>
      <c r="D59" s="357" t="s">
        <v>1614</v>
      </c>
      <c r="E59" s="357"/>
      <c r="F59" s="357"/>
      <c r="G59" s="357"/>
      <c r="H59" s="357"/>
      <c r="I59" s="357"/>
      <c r="J59" s="357"/>
      <c r="K59" s="235"/>
    </row>
    <row r="60" spans="2:11" ht="15" customHeight="1">
      <c r="B60" s="234"/>
      <c r="C60" s="239"/>
      <c r="D60" s="360" t="s">
        <v>1615</v>
      </c>
      <c r="E60" s="360"/>
      <c r="F60" s="360"/>
      <c r="G60" s="360"/>
      <c r="H60" s="360"/>
      <c r="I60" s="360"/>
      <c r="J60" s="360"/>
      <c r="K60" s="235"/>
    </row>
    <row r="61" spans="2:11" ht="15" customHeight="1">
      <c r="B61" s="234"/>
      <c r="C61" s="239"/>
      <c r="D61" s="357" t="s">
        <v>1616</v>
      </c>
      <c r="E61" s="357"/>
      <c r="F61" s="357"/>
      <c r="G61" s="357"/>
      <c r="H61" s="357"/>
      <c r="I61" s="357"/>
      <c r="J61" s="357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7" t="s">
        <v>1617</v>
      </c>
      <c r="E63" s="357"/>
      <c r="F63" s="357"/>
      <c r="G63" s="357"/>
      <c r="H63" s="357"/>
      <c r="I63" s="357"/>
      <c r="J63" s="357"/>
      <c r="K63" s="235"/>
    </row>
    <row r="64" spans="2:11" ht="15" customHeight="1">
      <c r="B64" s="234"/>
      <c r="C64" s="239"/>
      <c r="D64" s="360" t="s">
        <v>1618</v>
      </c>
      <c r="E64" s="360"/>
      <c r="F64" s="360"/>
      <c r="G64" s="360"/>
      <c r="H64" s="360"/>
      <c r="I64" s="360"/>
      <c r="J64" s="360"/>
      <c r="K64" s="235"/>
    </row>
    <row r="65" spans="2:11" ht="15" customHeight="1">
      <c r="B65" s="234"/>
      <c r="C65" s="239"/>
      <c r="D65" s="357" t="s">
        <v>1619</v>
      </c>
      <c r="E65" s="357"/>
      <c r="F65" s="357"/>
      <c r="G65" s="357"/>
      <c r="H65" s="357"/>
      <c r="I65" s="357"/>
      <c r="J65" s="357"/>
      <c r="K65" s="235"/>
    </row>
    <row r="66" spans="2:11" ht="15" customHeight="1">
      <c r="B66" s="234"/>
      <c r="C66" s="239"/>
      <c r="D66" s="357" t="s">
        <v>1620</v>
      </c>
      <c r="E66" s="357"/>
      <c r="F66" s="357"/>
      <c r="G66" s="357"/>
      <c r="H66" s="357"/>
      <c r="I66" s="357"/>
      <c r="J66" s="357"/>
      <c r="K66" s="235"/>
    </row>
    <row r="67" spans="2:11" ht="15" customHeight="1">
      <c r="B67" s="234"/>
      <c r="C67" s="239"/>
      <c r="D67" s="357" t="s">
        <v>1621</v>
      </c>
      <c r="E67" s="357"/>
      <c r="F67" s="357"/>
      <c r="G67" s="357"/>
      <c r="H67" s="357"/>
      <c r="I67" s="357"/>
      <c r="J67" s="357"/>
      <c r="K67" s="235"/>
    </row>
    <row r="68" spans="2:11" ht="15" customHeight="1">
      <c r="B68" s="234"/>
      <c r="C68" s="239"/>
      <c r="D68" s="357" t="s">
        <v>1622</v>
      </c>
      <c r="E68" s="357"/>
      <c r="F68" s="357"/>
      <c r="G68" s="357"/>
      <c r="H68" s="357"/>
      <c r="I68" s="357"/>
      <c r="J68" s="357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61" t="s">
        <v>102</v>
      </c>
      <c r="D73" s="361"/>
      <c r="E73" s="361"/>
      <c r="F73" s="361"/>
      <c r="G73" s="361"/>
      <c r="H73" s="361"/>
      <c r="I73" s="361"/>
      <c r="J73" s="361"/>
      <c r="K73" s="252"/>
    </row>
    <row r="74" spans="2:11" ht="17.25" customHeight="1">
      <c r="B74" s="251"/>
      <c r="C74" s="253" t="s">
        <v>1623</v>
      </c>
      <c r="D74" s="253"/>
      <c r="E74" s="253"/>
      <c r="F74" s="253" t="s">
        <v>1624</v>
      </c>
      <c r="G74" s="254"/>
      <c r="H74" s="253" t="s">
        <v>198</v>
      </c>
      <c r="I74" s="253" t="s">
        <v>57</v>
      </c>
      <c r="J74" s="253" t="s">
        <v>1625</v>
      </c>
      <c r="K74" s="252"/>
    </row>
    <row r="75" spans="2:11" ht="17.25" customHeight="1">
      <c r="B75" s="251"/>
      <c r="C75" s="255" t="s">
        <v>1626</v>
      </c>
      <c r="D75" s="255"/>
      <c r="E75" s="255"/>
      <c r="F75" s="256" t="s">
        <v>1627</v>
      </c>
      <c r="G75" s="257"/>
      <c r="H75" s="255"/>
      <c r="I75" s="255"/>
      <c r="J75" s="255" t="s">
        <v>1628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53</v>
      </c>
      <c r="D77" s="258"/>
      <c r="E77" s="258"/>
      <c r="F77" s="260" t="s">
        <v>1629</v>
      </c>
      <c r="G77" s="259"/>
      <c r="H77" s="241" t="s">
        <v>1630</v>
      </c>
      <c r="I77" s="241" t="s">
        <v>1631</v>
      </c>
      <c r="J77" s="241">
        <v>20</v>
      </c>
      <c r="K77" s="252"/>
    </row>
    <row r="78" spans="2:11" ht="15" customHeight="1">
      <c r="B78" s="251"/>
      <c r="C78" s="241" t="s">
        <v>1632</v>
      </c>
      <c r="D78" s="241"/>
      <c r="E78" s="241"/>
      <c r="F78" s="260" t="s">
        <v>1629</v>
      </c>
      <c r="G78" s="259"/>
      <c r="H78" s="241" t="s">
        <v>1633</v>
      </c>
      <c r="I78" s="241" t="s">
        <v>1631</v>
      </c>
      <c r="J78" s="241">
        <v>120</v>
      </c>
      <c r="K78" s="252"/>
    </row>
    <row r="79" spans="2:11" ht="15" customHeight="1">
      <c r="B79" s="261"/>
      <c r="C79" s="241" t="s">
        <v>1634</v>
      </c>
      <c r="D79" s="241"/>
      <c r="E79" s="241"/>
      <c r="F79" s="260" t="s">
        <v>1635</v>
      </c>
      <c r="G79" s="259"/>
      <c r="H79" s="241" t="s">
        <v>1636</v>
      </c>
      <c r="I79" s="241" t="s">
        <v>1631</v>
      </c>
      <c r="J79" s="241">
        <v>50</v>
      </c>
      <c r="K79" s="252"/>
    </row>
    <row r="80" spans="2:11" ht="15" customHeight="1">
      <c r="B80" s="261"/>
      <c r="C80" s="241" t="s">
        <v>1637</v>
      </c>
      <c r="D80" s="241"/>
      <c r="E80" s="241"/>
      <c r="F80" s="260" t="s">
        <v>1629</v>
      </c>
      <c r="G80" s="259"/>
      <c r="H80" s="241" t="s">
        <v>1638</v>
      </c>
      <c r="I80" s="241" t="s">
        <v>1639</v>
      </c>
      <c r="J80" s="241"/>
      <c r="K80" s="252"/>
    </row>
    <row r="81" spans="2:11" ht="15" customHeight="1">
      <c r="B81" s="261"/>
      <c r="C81" s="262" t="s">
        <v>1640</v>
      </c>
      <c r="D81" s="262"/>
      <c r="E81" s="262"/>
      <c r="F81" s="263" t="s">
        <v>1635</v>
      </c>
      <c r="G81" s="262"/>
      <c r="H81" s="262" t="s">
        <v>1641</v>
      </c>
      <c r="I81" s="262" t="s">
        <v>1631</v>
      </c>
      <c r="J81" s="262">
        <v>15</v>
      </c>
      <c r="K81" s="252"/>
    </row>
    <row r="82" spans="2:11" ht="15" customHeight="1">
      <c r="B82" s="261"/>
      <c r="C82" s="262" t="s">
        <v>1642</v>
      </c>
      <c r="D82" s="262"/>
      <c r="E82" s="262"/>
      <c r="F82" s="263" t="s">
        <v>1635</v>
      </c>
      <c r="G82" s="262"/>
      <c r="H82" s="262" t="s">
        <v>1643</v>
      </c>
      <c r="I82" s="262" t="s">
        <v>1631</v>
      </c>
      <c r="J82" s="262">
        <v>15</v>
      </c>
      <c r="K82" s="252"/>
    </row>
    <row r="83" spans="2:11" ht="15" customHeight="1">
      <c r="B83" s="261"/>
      <c r="C83" s="262" t="s">
        <v>1644</v>
      </c>
      <c r="D83" s="262"/>
      <c r="E83" s="262"/>
      <c r="F83" s="263" t="s">
        <v>1635</v>
      </c>
      <c r="G83" s="262"/>
      <c r="H83" s="262" t="s">
        <v>1645</v>
      </c>
      <c r="I83" s="262" t="s">
        <v>1631</v>
      </c>
      <c r="J83" s="262">
        <v>20</v>
      </c>
      <c r="K83" s="252"/>
    </row>
    <row r="84" spans="2:11" ht="15" customHeight="1">
      <c r="B84" s="261"/>
      <c r="C84" s="262" t="s">
        <v>1646</v>
      </c>
      <c r="D84" s="262"/>
      <c r="E84" s="262"/>
      <c r="F84" s="263" t="s">
        <v>1635</v>
      </c>
      <c r="G84" s="262"/>
      <c r="H84" s="262" t="s">
        <v>1647</v>
      </c>
      <c r="I84" s="262" t="s">
        <v>1631</v>
      </c>
      <c r="J84" s="262">
        <v>20</v>
      </c>
      <c r="K84" s="252"/>
    </row>
    <row r="85" spans="2:11" ht="15" customHeight="1">
      <c r="B85" s="261"/>
      <c r="C85" s="241" t="s">
        <v>1648</v>
      </c>
      <c r="D85" s="241"/>
      <c r="E85" s="241"/>
      <c r="F85" s="260" t="s">
        <v>1635</v>
      </c>
      <c r="G85" s="259"/>
      <c r="H85" s="241" t="s">
        <v>1649</v>
      </c>
      <c r="I85" s="241" t="s">
        <v>1631</v>
      </c>
      <c r="J85" s="241">
        <v>50</v>
      </c>
      <c r="K85" s="252"/>
    </row>
    <row r="86" spans="2:11" ht="15" customHeight="1">
      <c r="B86" s="261"/>
      <c r="C86" s="241" t="s">
        <v>1650</v>
      </c>
      <c r="D86" s="241"/>
      <c r="E86" s="241"/>
      <c r="F86" s="260" t="s">
        <v>1635</v>
      </c>
      <c r="G86" s="259"/>
      <c r="H86" s="241" t="s">
        <v>1651</v>
      </c>
      <c r="I86" s="241" t="s">
        <v>1631</v>
      </c>
      <c r="J86" s="241">
        <v>20</v>
      </c>
      <c r="K86" s="252"/>
    </row>
    <row r="87" spans="2:11" ht="15" customHeight="1">
      <c r="B87" s="261"/>
      <c r="C87" s="241" t="s">
        <v>1652</v>
      </c>
      <c r="D87" s="241"/>
      <c r="E87" s="241"/>
      <c r="F87" s="260" t="s">
        <v>1635</v>
      </c>
      <c r="G87" s="259"/>
      <c r="H87" s="241" t="s">
        <v>1653</v>
      </c>
      <c r="I87" s="241" t="s">
        <v>1631</v>
      </c>
      <c r="J87" s="241">
        <v>20</v>
      </c>
      <c r="K87" s="252"/>
    </row>
    <row r="88" spans="2:11" ht="15" customHeight="1">
      <c r="B88" s="261"/>
      <c r="C88" s="241" t="s">
        <v>1654</v>
      </c>
      <c r="D88" s="241"/>
      <c r="E88" s="241"/>
      <c r="F88" s="260" t="s">
        <v>1635</v>
      </c>
      <c r="G88" s="259"/>
      <c r="H88" s="241" t="s">
        <v>1655</v>
      </c>
      <c r="I88" s="241" t="s">
        <v>1631</v>
      </c>
      <c r="J88" s="241">
        <v>50</v>
      </c>
      <c r="K88" s="252"/>
    </row>
    <row r="89" spans="2:11" ht="15" customHeight="1">
      <c r="B89" s="261"/>
      <c r="C89" s="241" t="s">
        <v>1656</v>
      </c>
      <c r="D89" s="241"/>
      <c r="E89" s="241"/>
      <c r="F89" s="260" t="s">
        <v>1635</v>
      </c>
      <c r="G89" s="259"/>
      <c r="H89" s="241" t="s">
        <v>1656</v>
      </c>
      <c r="I89" s="241" t="s">
        <v>1631</v>
      </c>
      <c r="J89" s="241">
        <v>50</v>
      </c>
      <c r="K89" s="252"/>
    </row>
    <row r="90" spans="2:11" ht="15" customHeight="1">
      <c r="B90" s="261"/>
      <c r="C90" s="241" t="s">
        <v>203</v>
      </c>
      <c r="D90" s="241"/>
      <c r="E90" s="241"/>
      <c r="F90" s="260" t="s">
        <v>1635</v>
      </c>
      <c r="G90" s="259"/>
      <c r="H90" s="241" t="s">
        <v>1657</v>
      </c>
      <c r="I90" s="241" t="s">
        <v>1631</v>
      </c>
      <c r="J90" s="241">
        <v>255</v>
      </c>
      <c r="K90" s="252"/>
    </row>
    <row r="91" spans="2:11" ht="15" customHeight="1">
      <c r="B91" s="261"/>
      <c r="C91" s="241" t="s">
        <v>1658</v>
      </c>
      <c r="D91" s="241"/>
      <c r="E91" s="241"/>
      <c r="F91" s="260" t="s">
        <v>1629</v>
      </c>
      <c r="G91" s="259"/>
      <c r="H91" s="241" t="s">
        <v>1659</v>
      </c>
      <c r="I91" s="241" t="s">
        <v>1660</v>
      </c>
      <c r="J91" s="241"/>
      <c r="K91" s="252"/>
    </row>
    <row r="92" spans="2:11" ht="15" customHeight="1">
      <c r="B92" s="261"/>
      <c r="C92" s="241" t="s">
        <v>1661</v>
      </c>
      <c r="D92" s="241"/>
      <c r="E92" s="241"/>
      <c r="F92" s="260" t="s">
        <v>1629</v>
      </c>
      <c r="G92" s="259"/>
      <c r="H92" s="241" t="s">
        <v>1662</v>
      </c>
      <c r="I92" s="241" t="s">
        <v>1663</v>
      </c>
      <c r="J92" s="241"/>
      <c r="K92" s="252"/>
    </row>
    <row r="93" spans="2:11" ht="15" customHeight="1">
      <c r="B93" s="261"/>
      <c r="C93" s="241" t="s">
        <v>1664</v>
      </c>
      <c r="D93" s="241"/>
      <c r="E93" s="241"/>
      <c r="F93" s="260" t="s">
        <v>1629</v>
      </c>
      <c r="G93" s="259"/>
      <c r="H93" s="241" t="s">
        <v>1664</v>
      </c>
      <c r="I93" s="241" t="s">
        <v>1663</v>
      </c>
      <c r="J93" s="241"/>
      <c r="K93" s="252"/>
    </row>
    <row r="94" spans="2:11" ht="15" customHeight="1">
      <c r="B94" s="261"/>
      <c r="C94" s="241" t="s">
        <v>38</v>
      </c>
      <c r="D94" s="241"/>
      <c r="E94" s="241"/>
      <c r="F94" s="260" t="s">
        <v>1629</v>
      </c>
      <c r="G94" s="259"/>
      <c r="H94" s="241" t="s">
        <v>1665</v>
      </c>
      <c r="I94" s="241" t="s">
        <v>1663</v>
      </c>
      <c r="J94" s="241"/>
      <c r="K94" s="252"/>
    </row>
    <row r="95" spans="2:11" ht="15" customHeight="1">
      <c r="B95" s="261"/>
      <c r="C95" s="241" t="s">
        <v>48</v>
      </c>
      <c r="D95" s="241"/>
      <c r="E95" s="241"/>
      <c r="F95" s="260" t="s">
        <v>1629</v>
      </c>
      <c r="G95" s="259"/>
      <c r="H95" s="241" t="s">
        <v>1666</v>
      </c>
      <c r="I95" s="241" t="s">
        <v>1663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61" t="s">
        <v>1667</v>
      </c>
      <c r="D100" s="361"/>
      <c r="E100" s="361"/>
      <c r="F100" s="361"/>
      <c r="G100" s="361"/>
      <c r="H100" s="361"/>
      <c r="I100" s="361"/>
      <c r="J100" s="361"/>
      <c r="K100" s="252"/>
    </row>
    <row r="101" spans="2:11" ht="17.25" customHeight="1">
      <c r="B101" s="251"/>
      <c r="C101" s="253" t="s">
        <v>1623</v>
      </c>
      <c r="D101" s="253"/>
      <c r="E101" s="253"/>
      <c r="F101" s="253" t="s">
        <v>1624</v>
      </c>
      <c r="G101" s="254"/>
      <c r="H101" s="253" t="s">
        <v>198</v>
      </c>
      <c r="I101" s="253" t="s">
        <v>57</v>
      </c>
      <c r="J101" s="253" t="s">
        <v>1625</v>
      </c>
      <c r="K101" s="252"/>
    </row>
    <row r="102" spans="2:11" ht="17.25" customHeight="1">
      <c r="B102" s="251"/>
      <c r="C102" s="255" t="s">
        <v>1626</v>
      </c>
      <c r="D102" s="255"/>
      <c r="E102" s="255"/>
      <c r="F102" s="256" t="s">
        <v>1627</v>
      </c>
      <c r="G102" s="257"/>
      <c r="H102" s="255"/>
      <c r="I102" s="255"/>
      <c r="J102" s="255" t="s">
        <v>1628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53</v>
      </c>
      <c r="D104" s="258"/>
      <c r="E104" s="258"/>
      <c r="F104" s="260" t="s">
        <v>1629</v>
      </c>
      <c r="G104" s="269"/>
      <c r="H104" s="241" t="s">
        <v>1668</v>
      </c>
      <c r="I104" s="241" t="s">
        <v>1631</v>
      </c>
      <c r="J104" s="241">
        <v>20</v>
      </c>
      <c r="K104" s="252"/>
    </row>
    <row r="105" spans="2:11" ht="15" customHeight="1">
      <c r="B105" s="251"/>
      <c r="C105" s="241" t="s">
        <v>1632</v>
      </c>
      <c r="D105" s="241"/>
      <c r="E105" s="241"/>
      <c r="F105" s="260" t="s">
        <v>1629</v>
      </c>
      <c r="G105" s="241"/>
      <c r="H105" s="241" t="s">
        <v>1668</v>
      </c>
      <c r="I105" s="241" t="s">
        <v>1631</v>
      </c>
      <c r="J105" s="241">
        <v>120</v>
      </c>
      <c r="K105" s="252"/>
    </row>
    <row r="106" spans="2:11" ht="15" customHeight="1">
      <c r="B106" s="261"/>
      <c r="C106" s="241" t="s">
        <v>1634</v>
      </c>
      <c r="D106" s="241"/>
      <c r="E106" s="241"/>
      <c r="F106" s="260" t="s">
        <v>1635</v>
      </c>
      <c r="G106" s="241"/>
      <c r="H106" s="241" t="s">
        <v>1668</v>
      </c>
      <c r="I106" s="241" t="s">
        <v>1631</v>
      </c>
      <c r="J106" s="241">
        <v>50</v>
      </c>
      <c r="K106" s="252"/>
    </row>
    <row r="107" spans="2:11" ht="15" customHeight="1">
      <c r="B107" s="261"/>
      <c r="C107" s="241" t="s">
        <v>1637</v>
      </c>
      <c r="D107" s="241"/>
      <c r="E107" s="241"/>
      <c r="F107" s="260" t="s">
        <v>1629</v>
      </c>
      <c r="G107" s="241"/>
      <c r="H107" s="241" t="s">
        <v>1668</v>
      </c>
      <c r="I107" s="241" t="s">
        <v>1639</v>
      </c>
      <c r="J107" s="241"/>
      <c r="K107" s="252"/>
    </row>
    <row r="108" spans="2:11" ht="15" customHeight="1">
      <c r="B108" s="261"/>
      <c r="C108" s="241" t="s">
        <v>1648</v>
      </c>
      <c r="D108" s="241"/>
      <c r="E108" s="241"/>
      <c r="F108" s="260" t="s">
        <v>1635</v>
      </c>
      <c r="G108" s="241"/>
      <c r="H108" s="241" t="s">
        <v>1668</v>
      </c>
      <c r="I108" s="241" t="s">
        <v>1631</v>
      </c>
      <c r="J108" s="241">
        <v>50</v>
      </c>
      <c r="K108" s="252"/>
    </row>
    <row r="109" spans="2:11" ht="15" customHeight="1">
      <c r="B109" s="261"/>
      <c r="C109" s="241" t="s">
        <v>1656</v>
      </c>
      <c r="D109" s="241"/>
      <c r="E109" s="241"/>
      <c r="F109" s="260" t="s">
        <v>1635</v>
      </c>
      <c r="G109" s="241"/>
      <c r="H109" s="241" t="s">
        <v>1668</v>
      </c>
      <c r="I109" s="241" t="s">
        <v>1631</v>
      </c>
      <c r="J109" s="241">
        <v>50</v>
      </c>
      <c r="K109" s="252"/>
    </row>
    <row r="110" spans="2:11" ht="15" customHeight="1">
      <c r="B110" s="261"/>
      <c r="C110" s="241" t="s">
        <v>1654</v>
      </c>
      <c r="D110" s="241"/>
      <c r="E110" s="241"/>
      <c r="F110" s="260" t="s">
        <v>1635</v>
      </c>
      <c r="G110" s="241"/>
      <c r="H110" s="241" t="s">
        <v>1668</v>
      </c>
      <c r="I110" s="241" t="s">
        <v>1631</v>
      </c>
      <c r="J110" s="241">
        <v>50</v>
      </c>
      <c r="K110" s="252"/>
    </row>
    <row r="111" spans="2:11" ht="15" customHeight="1">
      <c r="B111" s="261"/>
      <c r="C111" s="241" t="s">
        <v>53</v>
      </c>
      <c r="D111" s="241"/>
      <c r="E111" s="241"/>
      <c r="F111" s="260" t="s">
        <v>1629</v>
      </c>
      <c r="G111" s="241"/>
      <c r="H111" s="241" t="s">
        <v>1669</v>
      </c>
      <c r="I111" s="241" t="s">
        <v>1631</v>
      </c>
      <c r="J111" s="241">
        <v>20</v>
      </c>
      <c r="K111" s="252"/>
    </row>
    <row r="112" spans="2:11" ht="15" customHeight="1">
      <c r="B112" s="261"/>
      <c r="C112" s="241" t="s">
        <v>1670</v>
      </c>
      <c r="D112" s="241"/>
      <c r="E112" s="241"/>
      <c r="F112" s="260" t="s">
        <v>1629</v>
      </c>
      <c r="G112" s="241"/>
      <c r="H112" s="241" t="s">
        <v>1671</v>
      </c>
      <c r="I112" s="241" t="s">
        <v>1631</v>
      </c>
      <c r="J112" s="241">
        <v>120</v>
      </c>
      <c r="K112" s="252"/>
    </row>
    <row r="113" spans="2:11" ht="15" customHeight="1">
      <c r="B113" s="261"/>
      <c r="C113" s="241" t="s">
        <v>38</v>
      </c>
      <c r="D113" s="241"/>
      <c r="E113" s="241"/>
      <c r="F113" s="260" t="s">
        <v>1629</v>
      </c>
      <c r="G113" s="241"/>
      <c r="H113" s="241" t="s">
        <v>1672</v>
      </c>
      <c r="I113" s="241" t="s">
        <v>1663</v>
      </c>
      <c r="J113" s="241"/>
      <c r="K113" s="252"/>
    </row>
    <row r="114" spans="2:11" ht="15" customHeight="1">
      <c r="B114" s="261"/>
      <c r="C114" s="241" t="s">
        <v>48</v>
      </c>
      <c r="D114" s="241"/>
      <c r="E114" s="241"/>
      <c r="F114" s="260" t="s">
        <v>1629</v>
      </c>
      <c r="G114" s="241"/>
      <c r="H114" s="241" t="s">
        <v>1673</v>
      </c>
      <c r="I114" s="241" t="s">
        <v>1663</v>
      </c>
      <c r="J114" s="241"/>
      <c r="K114" s="252"/>
    </row>
    <row r="115" spans="2:11" ht="15" customHeight="1">
      <c r="B115" s="261"/>
      <c r="C115" s="241" t="s">
        <v>57</v>
      </c>
      <c r="D115" s="241"/>
      <c r="E115" s="241"/>
      <c r="F115" s="260" t="s">
        <v>1629</v>
      </c>
      <c r="G115" s="241"/>
      <c r="H115" s="241" t="s">
        <v>1674</v>
      </c>
      <c r="I115" s="241" t="s">
        <v>1675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8" t="s">
        <v>1676</v>
      </c>
      <c r="D120" s="358"/>
      <c r="E120" s="358"/>
      <c r="F120" s="358"/>
      <c r="G120" s="358"/>
      <c r="H120" s="358"/>
      <c r="I120" s="358"/>
      <c r="J120" s="358"/>
      <c r="K120" s="277"/>
    </row>
    <row r="121" spans="2:11" ht="17.25" customHeight="1">
      <c r="B121" s="278"/>
      <c r="C121" s="253" t="s">
        <v>1623</v>
      </c>
      <c r="D121" s="253"/>
      <c r="E121" s="253"/>
      <c r="F121" s="253" t="s">
        <v>1624</v>
      </c>
      <c r="G121" s="254"/>
      <c r="H121" s="253" t="s">
        <v>198</v>
      </c>
      <c r="I121" s="253" t="s">
        <v>57</v>
      </c>
      <c r="J121" s="253" t="s">
        <v>1625</v>
      </c>
      <c r="K121" s="279"/>
    </row>
    <row r="122" spans="2:11" ht="17.25" customHeight="1">
      <c r="B122" s="278"/>
      <c r="C122" s="255" t="s">
        <v>1626</v>
      </c>
      <c r="D122" s="255"/>
      <c r="E122" s="255"/>
      <c r="F122" s="256" t="s">
        <v>1627</v>
      </c>
      <c r="G122" s="257"/>
      <c r="H122" s="255"/>
      <c r="I122" s="255"/>
      <c r="J122" s="255" t="s">
        <v>1628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1632</v>
      </c>
      <c r="D124" s="258"/>
      <c r="E124" s="258"/>
      <c r="F124" s="260" t="s">
        <v>1629</v>
      </c>
      <c r="G124" s="241"/>
      <c r="H124" s="241" t="s">
        <v>1668</v>
      </c>
      <c r="I124" s="241" t="s">
        <v>1631</v>
      </c>
      <c r="J124" s="241">
        <v>120</v>
      </c>
      <c r="K124" s="282"/>
    </row>
    <row r="125" spans="2:11" ht="15" customHeight="1">
      <c r="B125" s="280"/>
      <c r="C125" s="241" t="s">
        <v>1677</v>
      </c>
      <c r="D125" s="241"/>
      <c r="E125" s="241"/>
      <c r="F125" s="260" t="s">
        <v>1629</v>
      </c>
      <c r="G125" s="241"/>
      <c r="H125" s="241" t="s">
        <v>1678</v>
      </c>
      <c r="I125" s="241" t="s">
        <v>1631</v>
      </c>
      <c r="J125" s="241" t="s">
        <v>1679</v>
      </c>
      <c r="K125" s="282"/>
    </row>
    <row r="126" spans="2:11" ht="15" customHeight="1">
      <c r="B126" s="280"/>
      <c r="C126" s="241" t="s">
        <v>1578</v>
      </c>
      <c r="D126" s="241"/>
      <c r="E126" s="241"/>
      <c r="F126" s="260" t="s">
        <v>1629</v>
      </c>
      <c r="G126" s="241"/>
      <c r="H126" s="241" t="s">
        <v>1680</v>
      </c>
      <c r="I126" s="241" t="s">
        <v>1631</v>
      </c>
      <c r="J126" s="241" t="s">
        <v>1679</v>
      </c>
      <c r="K126" s="282"/>
    </row>
    <row r="127" spans="2:11" ht="15" customHeight="1">
      <c r="B127" s="280"/>
      <c r="C127" s="241" t="s">
        <v>1640</v>
      </c>
      <c r="D127" s="241"/>
      <c r="E127" s="241"/>
      <c r="F127" s="260" t="s">
        <v>1635</v>
      </c>
      <c r="G127" s="241"/>
      <c r="H127" s="241" t="s">
        <v>1641</v>
      </c>
      <c r="I127" s="241" t="s">
        <v>1631</v>
      </c>
      <c r="J127" s="241">
        <v>15</v>
      </c>
      <c r="K127" s="282"/>
    </row>
    <row r="128" spans="2:11" ht="15" customHeight="1">
      <c r="B128" s="280"/>
      <c r="C128" s="262" t="s">
        <v>1642</v>
      </c>
      <c r="D128" s="262"/>
      <c r="E128" s="262"/>
      <c r="F128" s="263" t="s">
        <v>1635</v>
      </c>
      <c r="G128" s="262"/>
      <c r="H128" s="262" t="s">
        <v>1643</v>
      </c>
      <c r="I128" s="262" t="s">
        <v>1631</v>
      </c>
      <c r="J128" s="262">
        <v>15</v>
      </c>
      <c r="K128" s="282"/>
    </row>
    <row r="129" spans="2:11" ht="15" customHeight="1">
      <c r="B129" s="280"/>
      <c r="C129" s="262" t="s">
        <v>1644</v>
      </c>
      <c r="D129" s="262"/>
      <c r="E129" s="262"/>
      <c r="F129" s="263" t="s">
        <v>1635</v>
      </c>
      <c r="G129" s="262"/>
      <c r="H129" s="262" t="s">
        <v>1645</v>
      </c>
      <c r="I129" s="262" t="s">
        <v>1631</v>
      </c>
      <c r="J129" s="262">
        <v>20</v>
      </c>
      <c r="K129" s="282"/>
    </row>
    <row r="130" spans="2:11" ht="15" customHeight="1">
      <c r="B130" s="280"/>
      <c r="C130" s="262" t="s">
        <v>1646</v>
      </c>
      <c r="D130" s="262"/>
      <c r="E130" s="262"/>
      <c r="F130" s="263" t="s">
        <v>1635</v>
      </c>
      <c r="G130" s="262"/>
      <c r="H130" s="262" t="s">
        <v>1647</v>
      </c>
      <c r="I130" s="262" t="s">
        <v>1631</v>
      </c>
      <c r="J130" s="262">
        <v>20</v>
      </c>
      <c r="K130" s="282"/>
    </row>
    <row r="131" spans="2:11" ht="15" customHeight="1">
      <c r="B131" s="280"/>
      <c r="C131" s="241" t="s">
        <v>1634</v>
      </c>
      <c r="D131" s="241"/>
      <c r="E131" s="241"/>
      <c r="F131" s="260" t="s">
        <v>1635</v>
      </c>
      <c r="G131" s="241"/>
      <c r="H131" s="241" t="s">
        <v>1668</v>
      </c>
      <c r="I131" s="241" t="s">
        <v>1631</v>
      </c>
      <c r="J131" s="241">
        <v>50</v>
      </c>
      <c r="K131" s="282"/>
    </row>
    <row r="132" spans="2:11" ht="15" customHeight="1">
      <c r="B132" s="280"/>
      <c r="C132" s="241" t="s">
        <v>1648</v>
      </c>
      <c r="D132" s="241"/>
      <c r="E132" s="241"/>
      <c r="F132" s="260" t="s">
        <v>1635</v>
      </c>
      <c r="G132" s="241"/>
      <c r="H132" s="241" t="s">
        <v>1668</v>
      </c>
      <c r="I132" s="241" t="s">
        <v>1631</v>
      </c>
      <c r="J132" s="241">
        <v>50</v>
      </c>
      <c r="K132" s="282"/>
    </row>
    <row r="133" spans="2:11" ht="15" customHeight="1">
      <c r="B133" s="280"/>
      <c r="C133" s="241" t="s">
        <v>1654</v>
      </c>
      <c r="D133" s="241"/>
      <c r="E133" s="241"/>
      <c r="F133" s="260" t="s">
        <v>1635</v>
      </c>
      <c r="G133" s="241"/>
      <c r="H133" s="241" t="s">
        <v>1668</v>
      </c>
      <c r="I133" s="241" t="s">
        <v>1631</v>
      </c>
      <c r="J133" s="241">
        <v>50</v>
      </c>
      <c r="K133" s="282"/>
    </row>
    <row r="134" spans="2:11" ht="15" customHeight="1">
      <c r="B134" s="280"/>
      <c r="C134" s="241" t="s">
        <v>1656</v>
      </c>
      <c r="D134" s="241"/>
      <c r="E134" s="241"/>
      <c r="F134" s="260" t="s">
        <v>1635</v>
      </c>
      <c r="G134" s="241"/>
      <c r="H134" s="241" t="s">
        <v>1668</v>
      </c>
      <c r="I134" s="241" t="s">
        <v>1631</v>
      </c>
      <c r="J134" s="241">
        <v>50</v>
      </c>
      <c r="K134" s="282"/>
    </row>
    <row r="135" spans="2:11" ht="15" customHeight="1">
      <c r="B135" s="280"/>
      <c r="C135" s="241" t="s">
        <v>203</v>
      </c>
      <c r="D135" s="241"/>
      <c r="E135" s="241"/>
      <c r="F135" s="260" t="s">
        <v>1635</v>
      </c>
      <c r="G135" s="241"/>
      <c r="H135" s="241" t="s">
        <v>1681</v>
      </c>
      <c r="I135" s="241" t="s">
        <v>1631</v>
      </c>
      <c r="J135" s="241">
        <v>255</v>
      </c>
      <c r="K135" s="282"/>
    </row>
    <row r="136" spans="2:11" ht="15" customHeight="1">
      <c r="B136" s="280"/>
      <c r="C136" s="241" t="s">
        <v>1658</v>
      </c>
      <c r="D136" s="241"/>
      <c r="E136" s="241"/>
      <c r="F136" s="260" t="s">
        <v>1629</v>
      </c>
      <c r="G136" s="241"/>
      <c r="H136" s="241" t="s">
        <v>1682</v>
      </c>
      <c r="I136" s="241" t="s">
        <v>1660</v>
      </c>
      <c r="J136" s="241"/>
      <c r="K136" s="282"/>
    </row>
    <row r="137" spans="2:11" ht="15" customHeight="1">
      <c r="B137" s="280"/>
      <c r="C137" s="241" t="s">
        <v>1661</v>
      </c>
      <c r="D137" s="241"/>
      <c r="E137" s="241"/>
      <c r="F137" s="260" t="s">
        <v>1629</v>
      </c>
      <c r="G137" s="241"/>
      <c r="H137" s="241" t="s">
        <v>1683</v>
      </c>
      <c r="I137" s="241" t="s">
        <v>1663</v>
      </c>
      <c r="J137" s="241"/>
      <c r="K137" s="282"/>
    </row>
    <row r="138" spans="2:11" ht="15" customHeight="1">
      <c r="B138" s="280"/>
      <c r="C138" s="241" t="s">
        <v>1664</v>
      </c>
      <c r="D138" s="241"/>
      <c r="E138" s="241"/>
      <c r="F138" s="260" t="s">
        <v>1629</v>
      </c>
      <c r="G138" s="241"/>
      <c r="H138" s="241" t="s">
        <v>1664</v>
      </c>
      <c r="I138" s="241" t="s">
        <v>1663</v>
      </c>
      <c r="J138" s="241"/>
      <c r="K138" s="282"/>
    </row>
    <row r="139" spans="2:11" ht="15" customHeight="1">
      <c r="B139" s="280"/>
      <c r="C139" s="241" t="s">
        <v>38</v>
      </c>
      <c r="D139" s="241"/>
      <c r="E139" s="241"/>
      <c r="F139" s="260" t="s">
        <v>1629</v>
      </c>
      <c r="G139" s="241"/>
      <c r="H139" s="241" t="s">
        <v>1684</v>
      </c>
      <c r="I139" s="241" t="s">
        <v>1663</v>
      </c>
      <c r="J139" s="241"/>
      <c r="K139" s="282"/>
    </row>
    <row r="140" spans="2:11" ht="15" customHeight="1">
      <c r="B140" s="280"/>
      <c r="C140" s="241" t="s">
        <v>1685</v>
      </c>
      <c r="D140" s="241"/>
      <c r="E140" s="241"/>
      <c r="F140" s="260" t="s">
        <v>1629</v>
      </c>
      <c r="G140" s="241"/>
      <c r="H140" s="241" t="s">
        <v>1686</v>
      </c>
      <c r="I140" s="241" t="s">
        <v>1663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61" t="s">
        <v>1687</v>
      </c>
      <c r="D145" s="361"/>
      <c r="E145" s="361"/>
      <c r="F145" s="361"/>
      <c r="G145" s="361"/>
      <c r="H145" s="361"/>
      <c r="I145" s="361"/>
      <c r="J145" s="361"/>
      <c r="K145" s="252"/>
    </row>
    <row r="146" spans="2:11" ht="17.25" customHeight="1">
      <c r="B146" s="251"/>
      <c r="C146" s="253" t="s">
        <v>1623</v>
      </c>
      <c r="D146" s="253"/>
      <c r="E146" s="253"/>
      <c r="F146" s="253" t="s">
        <v>1624</v>
      </c>
      <c r="G146" s="254"/>
      <c r="H146" s="253" t="s">
        <v>198</v>
      </c>
      <c r="I146" s="253" t="s">
        <v>57</v>
      </c>
      <c r="J146" s="253" t="s">
        <v>1625</v>
      </c>
      <c r="K146" s="252"/>
    </row>
    <row r="147" spans="2:11" ht="17.25" customHeight="1">
      <c r="B147" s="251"/>
      <c r="C147" s="255" t="s">
        <v>1626</v>
      </c>
      <c r="D147" s="255"/>
      <c r="E147" s="255"/>
      <c r="F147" s="256" t="s">
        <v>1627</v>
      </c>
      <c r="G147" s="257"/>
      <c r="H147" s="255"/>
      <c r="I147" s="255"/>
      <c r="J147" s="255" t="s">
        <v>1628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1632</v>
      </c>
      <c r="D149" s="241"/>
      <c r="E149" s="241"/>
      <c r="F149" s="287" t="s">
        <v>1629</v>
      </c>
      <c r="G149" s="241"/>
      <c r="H149" s="286" t="s">
        <v>1668</v>
      </c>
      <c r="I149" s="286" t="s">
        <v>1631</v>
      </c>
      <c r="J149" s="286">
        <v>120</v>
      </c>
      <c r="K149" s="282"/>
    </row>
    <row r="150" spans="2:11" ht="15" customHeight="1">
      <c r="B150" s="261"/>
      <c r="C150" s="286" t="s">
        <v>1677</v>
      </c>
      <c r="D150" s="241"/>
      <c r="E150" s="241"/>
      <c r="F150" s="287" t="s">
        <v>1629</v>
      </c>
      <c r="G150" s="241"/>
      <c r="H150" s="286" t="s">
        <v>1688</v>
      </c>
      <c r="I150" s="286" t="s">
        <v>1631</v>
      </c>
      <c r="J150" s="286" t="s">
        <v>1679</v>
      </c>
      <c r="K150" s="282"/>
    </row>
    <row r="151" spans="2:11" ht="15" customHeight="1">
      <c r="B151" s="261"/>
      <c r="C151" s="286" t="s">
        <v>1578</v>
      </c>
      <c r="D151" s="241"/>
      <c r="E151" s="241"/>
      <c r="F151" s="287" t="s">
        <v>1629</v>
      </c>
      <c r="G151" s="241"/>
      <c r="H151" s="286" t="s">
        <v>1689</v>
      </c>
      <c r="I151" s="286" t="s">
        <v>1631</v>
      </c>
      <c r="J151" s="286" t="s">
        <v>1679</v>
      </c>
      <c r="K151" s="282"/>
    </row>
    <row r="152" spans="2:11" ht="15" customHeight="1">
      <c r="B152" s="261"/>
      <c r="C152" s="286" t="s">
        <v>1634</v>
      </c>
      <c r="D152" s="241"/>
      <c r="E152" s="241"/>
      <c r="F152" s="287" t="s">
        <v>1635</v>
      </c>
      <c r="G152" s="241"/>
      <c r="H152" s="286" t="s">
        <v>1668</v>
      </c>
      <c r="I152" s="286" t="s">
        <v>1631</v>
      </c>
      <c r="J152" s="286">
        <v>50</v>
      </c>
      <c r="K152" s="282"/>
    </row>
    <row r="153" spans="2:11" ht="15" customHeight="1">
      <c r="B153" s="261"/>
      <c r="C153" s="286" t="s">
        <v>1637</v>
      </c>
      <c r="D153" s="241"/>
      <c r="E153" s="241"/>
      <c r="F153" s="287" t="s">
        <v>1629</v>
      </c>
      <c r="G153" s="241"/>
      <c r="H153" s="286" t="s">
        <v>1668</v>
      </c>
      <c r="I153" s="286" t="s">
        <v>1639</v>
      </c>
      <c r="J153" s="286"/>
      <c r="K153" s="282"/>
    </row>
    <row r="154" spans="2:11" ht="15" customHeight="1">
      <c r="B154" s="261"/>
      <c r="C154" s="286" t="s">
        <v>1648</v>
      </c>
      <c r="D154" s="241"/>
      <c r="E154" s="241"/>
      <c r="F154" s="287" t="s">
        <v>1635</v>
      </c>
      <c r="G154" s="241"/>
      <c r="H154" s="286" t="s">
        <v>1668</v>
      </c>
      <c r="I154" s="286" t="s">
        <v>1631</v>
      </c>
      <c r="J154" s="286">
        <v>50</v>
      </c>
      <c r="K154" s="282"/>
    </row>
    <row r="155" spans="2:11" ht="15" customHeight="1">
      <c r="B155" s="261"/>
      <c r="C155" s="286" t="s">
        <v>1656</v>
      </c>
      <c r="D155" s="241"/>
      <c r="E155" s="241"/>
      <c r="F155" s="287" t="s">
        <v>1635</v>
      </c>
      <c r="G155" s="241"/>
      <c r="H155" s="286" t="s">
        <v>1668</v>
      </c>
      <c r="I155" s="286" t="s">
        <v>1631</v>
      </c>
      <c r="J155" s="286">
        <v>50</v>
      </c>
      <c r="K155" s="282"/>
    </row>
    <row r="156" spans="2:11" ht="15" customHeight="1">
      <c r="B156" s="261"/>
      <c r="C156" s="286" t="s">
        <v>1654</v>
      </c>
      <c r="D156" s="241"/>
      <c r="E156" s="241"/>
      <c r="F156" s="287" t="s">
        <v>1635</v>
      </c>
      <c r="G156" s="241"/>
      <c r="H156" s="286" t="s">
        <v>1668</v>
      </c>
      <c r="I156" s="286" t="s">
        <v>1631</v>
      </c>
      <c r="J156" s="286">
        <v>50</v>
      </c>
      <c r="K156" s="282"/>
    </row>
    <row r="157" spans="2:11" ht="15" customHeight="1">
      <c r="B157" s="261"/>
      <c r="C157" s="286" t="s">
        <v>169</v>
      </c>
      <c r="D157" s="241"/>
      <c r="E157" s="241"/>
      <c r="F157" s="287" t="s">
        <v>1629</v>
      </c>
      <c r="G157" s="241"/>
      <c r="H157" s="286" t="s">
        <v>1690</v>
      </c>
      <c r="I157" s="286" t="s">
        <v>1631</v>
      </c>
      <c r="J157" s="286" t="s">
        <v>1691</v>
      </c>
      <c r="K157" s="282"/>
    </row>
    <row r="158" spans="2:11" ht="15" customHeight="1">
      <c r="B158" s="261"/>
      <c r="C158" s="286" t="s">
        <v>1692</v>
      </c>
      <c r="D158" s="241"/>
      <c r="E158" s="241"/>
      <c r="F158" s="287" t="s">
        <v>1629</v>
      </c>
      <c r="G158" s="241"/>
      <c r="H158" s="286" t="s">
        <v>1693</v>
      </c>
      <c r="I158" s="286" t="s">
        <v>1663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8" t="s">
        <v>1694</v>
      </c>
      <c r="D163" s="358"/>
      <c r="E163" s="358"/>
      <c r="F163" s="358"/>
      <c r="G163" s="358"/>
      <c r="H163" s="358"/>
      <c r="I163" s="358"/>
      <c r="J163" s="358"/>
      <c r="K163" s="233"/>
    </row>
    <row r="164" spans="2:11" ht="17.25" customHeight="1">
      <c r="B164" s="232"/>
      <c r="C164" s="253" t="s">
        <v>1623</v>
      </c>
      <c r="D164" s="253"/>
      <c r="E164" s="253"/>
      <c r="F164" s="253" t="s">
        <v>1624</v>
      </c>
      <c r="G164" s="290"/>
      <c r="H164" s="291" t="s">
        <v>198</v>
      </c>
      <c r="I164" s="291" t="s">
        <v>57</v>
      </c>
      <c r="J164" s="253" t="s">
        <v>1625</v>
      </c>
      <c r="K164" s="233"/>
    </row>
    <row r="165" spans="2:11" ht="17.25" customHeight="1">
      <c r="B165" s="234"/>
      <c r="C165" s="255" t="s">
        <v>1626</v>
      </c>
      <c r="D165" s="255"/>
      <c r="E165" s="255"/>
      <c r="F165" s="256" t="s">
        <v>1627</v>
      </c>
      <c r="G165" s="292"/>
      <c r="H165" s="293"/>
      <c r="I165" s="293"/>
      <c r="J165" s="255" t="s">
        <v>1628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1632</v>
      </c>
      <c r="D167" s="241"/>
      <c r="E167" s="241"/>
      <c r="F167" s="260" t="s">
        <v>1629</v>
      </c>
      <c r="G167" s="241"/>
      <c r="H167" s="241" t="s">
        <v>1668</v>
      </c>
      <c r="I167" s="241" t="s">
        <v>1631</v>
      </c>
      <c r="J167" s="241">
        <v>120</v>
      </c>
      <c r="K167" s="282"/>
    </row>
    <row r="168" spans="2:11" ht="15" customHeight="1">
      <c r="B168" s="261"/>
      <c r="C168" s="241" t="s">
        <v>1677</v>
      </c>
      <c r="D168" s="241"/>
      <c r="E168" s="241"/>
      <c r="F168" s="260" t="s">
        <v>1629</v>
      </c>
      <c r="G168" s="241"/>
      <c r="H168" s="241" t="s">
        <v>1678</v>
      </c>
      <c r="I168" s="241" t="s">
        <v>1631</v>
      </c>
      <c r="J168" s="241" t="s">
        <v>1679</v>
      </c>
      <c r="K168" s="282"/>
    </row>
    <row r="169" spans="2:11" ht="15" customHeight="1">
      <c r="B169" s="261"/>
      <c r="C169" s="241" t="s">
        <v>1578</v>
      </c>
      <c r="D169" s="241"/>
      <c r="E169" s="241"/>
      <c r="F169" s="260" t="s">
        <v>1629</v>
      </c>
      <c r="G169" s="241"/>
      <c r="H169" s="241" t="s">
        <v>1695</v>
      </c>
      <c r="I169" s="241" t="s">
        <v>1631</v>
      </c>
      <c r="J169" s="241" t="s">
        <v>1679</v>
      </c>
      <c r="K169" s="282"/>
    </row>
    <row r="170" spans="2:11" ht="15" customHeight="1">
      <c r="B170" s="261"/>
      <c r="C170" s="241" t="s">
        <v>1634</v>
      </c>
      <c r="D170" s="241"/>
      <c r="E170" s="241"/>
      <c r="F170" s="260" t="s">
        <v>1635</v>
      </c>
      <c r="G170" s="241"/>
      <c r="H170" s="241" t="s">
        <v>1695</v>
      </c>
      <c r="I170" s="241" t="s">
        <v>1631</v>
      </c>
      <c r="J170" s="241">
        <v>50</v>
      </c>
      <c r="K170" s="282"/>
    </row>
    <row r="171" spans="2:11" ht="15" customHeight="1">
      <c r="B171" s="261"/>
      <c r="C171" s="241" t="s">
        <v>1637</v>
      </c>
      <c r="D171" s="241"/>
      <c r="E171" s="241"/>
      <c r="F171" s="260" t="s">
        <v>1629</v>
      </c>
      <c r="G171" s="241"/>
      <c r="H171" s="241" t="s">
        <v>1695</v>
      </c>
      <c r="I171" s="241" t="s">
        <v>1639</v>
      </c>
      <c r="J171" s="241"/>
      <c r="K171" s="282"/>
    </row>
    <row r="172" spans="2:11" ht="15" customHeight="1">
      <c r="B172" s="261"/>
      <c r="C172" s="241" t="s">
        <v>1648</v>
      </c>
      <c r="D172" s="241"/>
      <c r="E172" s="241"/>
      <c r="F172" s="260" t="s">
        <v>1635</v>
      </c>
      <c r="G172" s="241"/>
      <c r="H172" s="241" t="s">
        <v>1695</v>
      </c>
      <c r="I172" s="241" t="s">
        <v>1631</v>
      </c>
      <c r="J172" s="241">
        <v>50</v>
      </c>
      <c r="K172" s="282"/>
    </row>
    <row r="173" spans="2:11" ht="15" customHeight="1">
      <c r="B173" s="261"/>
      <c r="C173" s="241" t="s">
        <v>1656</v>
      </c>
      <c r="D173" s="241"/>
      <c r="E173" s="241"/>
      <c r="F173" s="260" t="s">
        <v>1635</v>
      </c>
      <c r="G173" s="241"/>
      <c r="H173" s="241" t="s">
        <v>1695</v>
      </c>
      <c r="I173" s="241" t="s">
        <v>1631</v>
      </c>
      <c r="J173" s="241">
        <v>50</v>
      </c>
      <c r="K173" s="282"/>
    </row>
    <row r="174" spans="2:11" ht="15" customHeight="1">
      <c r="B174" s="261"/>
      <c r="C174" s="241" t="s">
        <v>1654</v>
      </c>
      <c r="D174" s="241"/>
      <c r="E174" s="241"/>
      <c r="F174" s="260" t="s">
        <v>1635</v>
      </c>
      <c r="G174" s="241"/>
      <c r="H174" s="241" t="s">
        <v>1695</v>
      </c>
      <c r="I174" s="241" t="s">
        <v>1631</v>
      </c>
      <c r="J174" s="241">
        <v>50</v>
      </c>
      <c r="K174" s="282"/>
    </row>
    <row r="175" spans="2:11" ht="15" customHeight="1">
      <c r="B175" s="261"/>
      <c r="C175" s="241" t="s">
        <v>197</v>
      </c>
      <c r="D175" s="241"/>
      <c r="E175" s="241"/>
      <c r="F175" s="260" t="s">
        <v>1629</v>
      </c>
      <c r="G175" s="241"/>
      <c r="H175" s="241" t="s">
        <v>1696</v>
      </c>
      <c r="I175" s="241" t="s">
        <v>1697</v>
      </c>
      <c r="J175" s="241"/>
      <c r="K175" s="282"/>
    </row>
    <row r="176" spans="2:11" ht="15" customHeight="1">
      <c r="B176" s="261"/>
      <c r="C176" s="241" t="s">
        <v>57</v>
      </c>
      <c r="D176" s="241"/>
      <c r="E176" s="241"/>
      <c r="F176" s="260" t="s">
        <v>1629</v>
      </c>
      <c r="G176" s="241"/>
      <c r="H176" s="241" t="s">
        <v>1698</v>
      </c>
      <c r="I176" s="241" t="s">
        <v>1699</v>
      </c>
      <c r="J176" s="241">
        <v>1</v>
      </c>
      <c r="K176" s="282"/>
    </row>
    <row r="177" spans="2:11" ht="15" customHeight="1">
      <c r="B177" s="261"/>
      <c r="C177" s="241" t="s">
        <v>53</v>
      </c>
      <c r="D177" s="241"/>
      <c r="E177" s="241"/>
      <c r="F177" s="260" t="s">
        <v>1629</v>
      </c>
      <c r="G177" s="241"/>
      <c r="H177" s="241" t="s">
        <v>1700</v>
      </c>
      <c r="I177" s="241" t="s">
        <v>1631</v>
      </c>
      <c r="J177" s="241">
        <v>20</v>
      </c>
      <c r="K177" s="282"/>
    </row>
    <row r="178" spans="2:11" ht="15" customHeight="1">
      <c r="B178" s="261"/>
      <c r="C178" s="241" t="s">
        <v>198</v>
      </c>
      <c r="D178" s="241"/>
      <c r="E178" s="241"/>
      <c r="F178" s="260" t="s">
        <v>1629</v>
      </c>
      <c r="G178" s="241"/>
      <c r="H178" s="241" t="s">
        <v>1701</v>
      </c>
      <c r="I178" s="241" t="s">
        <v>1631</v>
      </c>
      <c r="J178" s="241">
        <v>255</v>
      </c>
      <c r="K178" s="282"/>
    </row>
    <row r="179" spans="2:11" ht="15" customHeight="1">
      <c r="B179" s="261"/>
      <c r="C179" s="241" t="s">
        <v>199</v>
      </c>
      <c r="D179" s="241"/>
      <c r="E179" s="241"/>
      <c r="F179" s="260" t="s">
        <v>1629</v>
      </c>
      <c r="G179" s="241"/>
      <c r="H179" s="241" t="s">
        <v>1594</v>
      </c>
      <c r="I179" s="241" t="s">
        <v>1631</v>
      </c>
      <c r="J179" s="241">
        <v>10</v>
      </c>
      <c r="K179" s="282"/>
    </row>
    <row r="180" spans="2:11" ht="15" customHeight="1">
      <c r="B180" s="261"/>
      <c r="C180" s="241" t="s">
        <v>200</v>
      </c>
      <c r="D180" s="241"/>
      <c r="E180" s="241"/>
      <c r="F180" s="260" t="s">
        <v>1629</v>
      </c>
      <c r="G180" s="241"/>
      <c r="H180" s="241" t="s">
        <v>1702</v>
      </c>
      <c r="I180" s="241" t="s">
        <v>1663</v>
      </c>
      <c r="J180" s="241"/>
      <c r="K180" s="282"/>
    </row>
    <row r="181" spans="2:11" ht="15" customHeight="1">
      <c r="B181" s="261"/>
      <c r="C181" s="241" t="s">
        <v>1703</v>
      </c>
      <c r="D181" s="241"/>
      <c r="E181" s="241"/>
      <c r="F181" s="260" t="s">
        <v>1629</v>
      </c>
      <c r="G181" s="241"/>
      <c r="H181" s="241" t="s">
        <v>1704</v>
      </c>
      <c r="I181" s="241" t="s">
        <v>1663</v>
      </c>
      <c r="J181" s="241"/>
      <c r="K181" s="282"/>
    </row>
    <row r="182" spans="2:11" ht="15" customHeight="1">
      <c r="B182" s="261"/>
      <c r="C182" s="241" t="s">
        <v>1692</v>
      </c>
      <c r="D182" s="241"/>
      <c r="E182" s="241"/>
      <c r="F182" s="260" t="s">
        <v>1629</v>
      </c>
      <c r="G182" s="241"/>
      <c r="H182" s="241" t="s">
        <v>1705</v>
      </c>
      <c r="I182" s="241" t="s">
        <v>1663</v>
      </c>
      <c r="J182" s="241"/>
      <c r="K182" s="282"/>
    </row>
    <row r="183" spans="2:11" ht="15" customHeight="1">
      <c r="B183" s="261"/>
      <c r="C183" s="241" t="s">
        <v>202</v>
      </c>
      <c r="D183" s="241"/>
      <c r="E183" s="241"/>
      <c r="F183" s="260" t="s">
        <v>1635</v>
      </c>
      <c r="G183" s="241"/>
      <c r="H183" s="241" t="s">
        <v>1706</v>
      </c>
      <c r="I183" s="241" t="s">
        <v>1631</v>
      </c>
      <c r="J183" s="241">
        <v>50</v>
      </c>
      <c r="K183" s="282"/>
    </row>
    <row r="184" spans="2:11" ht="15" customHeight="1">
      <c r="B184" s="261"/>
      <c r="C184" s="241" t="s">
        <v>1707</v>
      </c>
      <c r="D184" s="241"/>
      <c r="E184" s="241"/>
      <c r="F184" s="260" t="s">
        <v>1635</v>
      </c>
      <c r="G184" s="241"/>
      <c r="H184" s="241" t="s">
        <v>1708</v>
      </c>
      <c r="I184" s="241" t="s">
        <v>1709</v>
      </c>
      <c r="J184" s="241"/>
      <c r="K184" s="282"/>
    </row>
    <row r="185" spans="2:11" ht="15" customHeight="1">
      <c r="B185" s="261"/>
      <c r="C185" s="241" t="s">
        <v>1710</v>
      </c>
      <c r="D185" s="241"/>
      <c r="E185" s="241"/>
      <c r="F185" s="260" t="s">
        <v>1635</v>
      </c>
      <c r="G185" s="241"/>
      <c r="H185" s="241" t="s">
        <v>1711</v>
      </c>
      <c r="I185" s="241" t="s">
        <v>1709</v>
      </c>
      <c r="J185" s="241"/>
      <c r="K185" s="282"/>
    </row>
    <row r="186" spans="2:11" ht="15" customHeight="1">
      <c r="B186" s="261"/>
      <c r="C186" s="241" t="s">
        <v>1712</v>
      </c>
      <c r="D186" s="241"/>
      <c r="E186" s="241"/>
      <c r="F186" s="260" t="s">
        <v>1635</v>
      </c>
      <c r="G186" s="241"/>
      <c r="H186" s="241" t="s">
        <v>1713</v>
      </c>
      <c r="I186" s="241" t="s">
        <v>1709</v>
      </c>
      <c r="J186" s="241"/>
      <c r="K186" s="282"/>
    </row>
    <row r="187" spans="2:11" ht="15" customHeight="1">
      <c r="B187" s="261"/>
      <c r="C187" s="294" t="s">
        <v>1714</v>
      </c>
      <c r="D187" s="241"/>
      <c r="E187" s="241"/>
      <c r="F187" s="260" t="s">
        <v>1635</v>
      </c>
      <c r="G187" s="241"/>
      <c r="H187" s="241" t="s">
        <v>1715</v>
      </c>
      <c r="I187" s="241" t="s">
        <v>1716</v>
      </c>
      <c r="J187" s="295" t="s">
        <v>1717</v>
      </c>
      <c r="K187" s="282"/>
    </row>
    <row r="188" spans="2:11" ht="15" customHeight="1">
      <c r="B188" s="261"/>
      <c r="C188" s="246" t="s">
        <v>42</v>
      </c>
      <c r="D188" s="241"/>
      <c r="E188" s="241"/>
      <c r="F188" s="260" t="s">
        <v>1629</v>
      </c>
      <c r="G188" s="241"/>
      <c r="H188" s="237" t="s">
        <v>1718</v>
      </c>
      <c r="I188" s="241" t="s">
        <v>1719</v>
      </c>
      <c r="J188" s="241"/>
      <c r="K188" s="282"/>
    </row>
    <row r="189" spans="2:11" ht="15" customHeight="1">
      <c r="B189" s="261"/>
      <c r="C189" s="246" t="s">
        <v>1720</v>
      </c>
      <c r="D189" s="241"/>
      <c r="E189" s="241"/>
      <c r="F189" s="260" t="s">
        <v>1629</v>
      </c>
      <c r="G189" s="241"/>
      <c r="H189" s="241" t="s">
        <v>1721</v>
      </c>
      <c r="I189" s="241" t="s">
        <v>1663</v>
      </c>
      <c r="J189" s="241"/>
      <c r="K189" s="282"/>
    </row>
    <row r="190" spans="2:11" ht="15" customHeight="1">
      <c r="B190" s="261"/>
      <c r="C190" s="246" t="s">
        <v>1722</v>
      </c>
      <c r="D190" s="241"/>
      <c r="E190" s="241"/>
      <c r="F190" s="260" t="s">
        <v>1629</v>
      </c>
      <c r="G190" s="241"/>
      <c r="H190" s="241" t="s">
        <v>1723</v>
      </c>
      <c r="I190" s="241" t="s">
        <v>1663</v>
      </c>
      <c r="J190" s="241"/>
      <c r="K190" s="282"/>
    </row>
    <row r="191" spans="2:11" ht="15" customHeight="1">
      <c r="B191" s="261"/>
      <c r="C191" s="246" t="s">
        <v>1724</v>
      </c>
      <c r="D191" s="241"/>
      <c r="E191" s="241"/>
      <c r="F191" s="260" t="s">
        <v>1635</v>
      </c>
      <c r="G191" s="241"/>
      <c r="H191" s="241" t="s">
        <v>1725</v>
      </c>
      <c r="I191" s="241" t="s">
        <v>1663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8" t="s">
        <v>1726</v>
      </c>
      <c r="D197" s="358"/>
      <c r="E197" s="358"/>
      <c r="F197" s="358"/>
      <c r="G197" s="358"/>
      <c r="H197" s="358"/>
      <c r="I197" s="358"/>
      <c r="J197" s="358"/>
      <c r="K197" s="233"/>
    </row>
    <row r="198" spans="2:11" ht="25.5" customHeight="1">
      <c r="B198" s="232"/>
      <c r="C198" s="297" t="s">
        <v>1727</v>
      </c>
      <c r="D198" s="297"/>
      <c r="E198" s="297"/>
      <c r="F198" s="297" t="s">
        <v>1728</v>
      </c>
      <c r="G198" s="298"/>
      <c r="H198" s="362" t="s">
        <v>1729</v>
      </c>
      <c r="I198" s="362"/>
      <c r="J198" s="362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1719</v>
      </c>
      <c r="D200" s="241"/>
      <c r="E200" s="241"/>
      <c r="F200" s="260" t="s">
        <v>43</v>
      </c>
      <c r="G200" s="241"/>
      <c r="H200" s="363" t="s">
        <v>1730</v>
      </c>
      <c r="I200" s="363"/>
      <c r="J200" s="363"/>
      <c r="K200" s="282"/>
    </row>
    <row r="201" spans="2:11" ht="15" customHeight="1">
      <c r="B201" s="261"/>
      <c r="C201" s="267"/>
      <c r="D201" s="241"/>
      <c r="E201" s="241"/>
      <c r="F201" s="260" t="s">
        <v>44</v>
      </c>
      <c r="G201" s="241"/>
      <c r="H201" s="363" t="s">
        <v>1731</v>
      </c>
      <c r="I201" s="363"/>
      <c r="J201" s="363"/>
      <c r="K201" s="282"/>
    </row>
    <row r="202" spans="2:11" ht="15" customHeight="1">
      <c r="B202" s="261"/>
      <c r="C202" s="267"/>
      <c r="D202" s="241"/>
      <c r="E202" s="241"/>
      <c r="F202" s="260" t="s">
        <v>47</v>
      </c>
      <c r="G202" s="241"/>
      <c r="H202" s="363" t="s">
        <v>1732</v>
      </c>
      <c r="I202" s="363"/>
      <c r="J202" s="363"/>
      <c r="K202" s="282"/>
    </row>
    <row r="203" spans="2:11" ht="15" customHeight="1">
      <c r="B203" s="261"/>
      <c r="C203" s="241"/>
      <c r="D203" s="241"/>
      <c r="E203" s="241"/>
      <c r="F203" s="260" t="s">
        <v>45</v>
      </c>
      <c r="G203" s="241"/>
      <c r="H203" s="363" t="s">
        <v>1733</v>
      </c>
      <c r="I203" s="363"/>
      <c r="J203" s="363"/>
      <c r="K203" s="282"/>
    </row>
    <row r="204" spans="2:11" ht="15" customHeight="1">
      <c r="B204" s="261"/>
      <c r="C204" s="241"/>
      <c r="D204" s="241"/>
      <c r="E204" s="241"/>
      <c r="F204" s="260" t="s">
        <v>46</v>
      </c>
      <c r="G204" s="241"/>
      <c r="H204" s="363" t="s">
        <v>1734</v>
      </c>
      <c r="I204" s="363"/>
      <c r="J204" s="363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1675</v>
      </c>
      <c r="D206" s="241"/>
      <c r="E206" s="241"/>
      <c r="F206" s="260" t="s">
        <v>78</v>
      </c>
      <c r="G206" s="241"/>
      <c r="H206" s="363" t="s">
        <v>1735</v>
      </c>
      <c r="I206" s="363"/>
      <c r="J206" s="363"/>
      <c r="K206" s="282"/>
    </row>
    <row r="207" spans="2:11" ht="15" customHeight="1">
      <c r="B207" s="261"/>
      <c r="C207" s="267"/>
      <c r="D207" s="241"/>
      <c r="E207" s="241"/>
      <c r="F207" s="260" t="s">
        <v>1573</v>
      </c>
      <c r="G207" s="241"/>
      <c r="H207" s="363" t="s">
        <v>1574</v>
      </c>
      <c r="I207" s="363"/>
      <c r="J207" s="363"/>
      <c r="K207" s="282"/>
    </row>
    <row r="208" spans="2:11" ht="15" customHeight="1">
      <c r="B208" s="261"/>
      <c r="C208" s="241"/>
      <c r="D208" s="241"/>
      <c r="E208" s="241"/>
      <c r="F208" s="260" t="s">
        <v>1571</v>
      </c>
      <c r="G208" s="241"/>
      <c r="H208" s="363" t="s">
        <v>1736</v>
      </c>
      <c r="I208" s="363"/>
      <c r="J208" s="363"/>
      <c r="K208" s="282"/>
    </row>
    <row r="209" spans="2:11" ht="15" customHeight="1">
      <c r="B209" s="299"/>
      <c r="C209" s="267"/>
      <c r="D209" s="267"/>
      <c r="E209" s="267"/>
      <c r="F209" s="260" t="s">
        <v>1575</v>
      </c>
      <c r="G209" s="246"/>
      <c r="H209" s="364" t="s">
        <v>1576</v>
      </c>
      <c r="I209" s="364"/>
      <c r="J209" s="364"/>
      <c r="K209" s="300"/>
    </row>
    <row r="210" spans="2:11" ht="15" customHeight="1">
      <c r="B210" s="299"/>
      <c r="C210" s="267"/>
      <c r="D210" s="267"/>
      <c r="E210" s="267"/>
      <c r="F210" s="260" t="s">
        <v>1577</v>
      </c>
      <c r="G210" s="246"/>
      <c r="H210" s="364" t="s">
        <v>1557</v>
      </c>
      <c r="I210" s="364"/>
      <c r="J210" s="364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1699</v>
      </c>
      <c r="D212" s="267"/>
      <c r="E212" s="267"/>
      <c r="F212" s="260">
        <v>1</v>
      </c>
      <c r="G212" s="246"/>
      <c r="H212" s="364" t="s">
        <v>1737</v>
      </c>
      <c r="I212" s="364"/>
      <c r="J212" s="364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64" t="s">
        <v>1738</v>
      </c>
      <c r="I213" s="364"/>
      <c r="J213" s="364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64" t="s">
        <v>1739</v>
      </c>
      <c r="I214" s="364"/>
      <c r="J214" s="364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64" t="s">
        <v>1740</v>
      </c>
      <c r="I215" s="364"/>
      <c r="J215" s="364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1 - Přístavba výtahu</vt:lpstr>
      <vt:lpstr>2 - Vegetační úpravy</vt:lpstr>
      <vt:lpstr>3 - ZTI </vt:lpstr>
      <vt:lpstr>4 - ÚT</vt:lpstr>
      <vt:lpstr>5 - EL silnoproud</vt:lpstr>
      <vt:lpstr>6 - EL slaboproud</vt:lpstr>
      <vt:lpstr>7 - Vedlejší náklady</vt:lpstr>
      <vt:lpstr>Pokyny pro vyplnění</vt:lpstr>
      <vt:lpstr>'1 - Přístavba výtahu'!Názvy_tisku</vt:lpstr>
      <vt:lpstr>'2 - Vegetační úpravy'!Názvy_tisku</vt:lpstr>
      <vt:lpstr>'3 - ZTI '!Názvy_tisku</vt:lpstr>
      <vt:lpstr>'4 - ÚT'!Názvy_tisku</vt:lpstr>
      <vt:lpstr>'5 - EL silnoproud'!Názvy_tisku</vt:lpstr>
      <vt:lpstr>'6 - EL slaboproud'!Názvy_tisku</vt:lpstr>
      <vt:lpstr>'7 - Vedlejší náklady'!Názvy_tisku</vt:lpstr>
      <vt:lpstr>'Rekapitulace stavby'!Názvy_tisku</vt:lpstr>
      <vt:lpstr>'1 - Přístavba výtahu'!Oblast_tisku</vt:lpstr>
      <vt:lpstr>'2 - Vegetační úpravy'!Oblast_tisku</vt:lpstr>
      <vt:lpstr>'3 - ZTI '!Oblast_tisku</vt:lpstr>
      <vt:lpstr>'4 - ÚT'!Oblast_tisku</vt:lpstr>
      <vt:lpstr>'5 - EL silnoproud'!Oblast_tisku</vt:lpstr>
      <vt:lpstr>'6 - EL slaboproud'!Oblast_tisku</vt:lpstr>
      <vt:lpstr>'7 -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konvalina</cp:lastModifiedBy>
  <dcterms:created xsi:type="dcterms:W3CDTF">2019-03-14T12:32:02Z</dcterms:created>
  <dcterms:modified xsi:type="dcterms:W3CDTF">2019-03-21T07:42:37Z</dcterms:modified>
</cp:coreProperties>
</file>